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'COPARTICIPACION'!$A$2:$D$21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<sst xmlns="http://schemas.openxmlformats.org/spreadsheetml/2006/main" count="385" uniqueCount="231">
  <si>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</si>
  <si>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</si>
  <si>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</si>
  <si>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</si>
  <si>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</si>
  <si>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</si>
  <si>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</si>
  <si>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</si>
  <si>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</si>
  <si>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</si>
  <si>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</si>
  <si>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</si>
  <si>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</si>
  <si>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</si>
  <si>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</si>
  <si>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</si>
  <si>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</si>
  <si>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</si>
  <si>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</si>
  <si>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</si>
  <si>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</si>
  <si>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</si>
  <si>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</si>
  <si>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</si>
  <si>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</si>
  <si>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</si>
  <si>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</si>
  <si>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</si>
  <si>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</si>
  <si>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</si>
  <si>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</si>
  <si>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</si>
  <si>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</si>
  <si>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</si>
  <si>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</si>
  <si>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</si>
  <si>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</si>
  <si>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</si>
  <si>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</si>
  <si>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</si>
  <si>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</si>
  <si>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</si>
  <si>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</si>
  <si>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</si>
  <si>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</si>
  <si>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</si>
  <si>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</si>
  <si>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</si>
  <si>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</si>
  <si>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</si>
  <si>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</si>
  <si>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</si>
  <si>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</si>
  <si>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</si>
  <si>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</si>
  <si>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</si>
  <si>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</si>
  <si>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</si>
  <si>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</si>
  <si>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</si>
  <si>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</si>
  <si>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</si>
  <si>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</si>
  <si>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</si>
  <si>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</si>
  <si>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</si>
  <si>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</si>
  <si>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</si>
  <si>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</si>
  <si>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</si>
  <si>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</si>
  <si>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</si>
  <si>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</si>
  <si>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</si>
  <si>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</si>
  <si>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</si>
  <si>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</si>
  <si>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</si>
  <si>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</si>
  <si>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</si>
  <si>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</si>
  <si>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</si>
  <si>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</si>
  <si>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</si>
  <si>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</si>
  <si>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</si>
  <si>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</si>
  <si>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</si>
  <si>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</si>
  <si>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</si>
  <si>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</si>
  <si>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</si>
  <si>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</si>
  <si>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</si>
  <si>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</si>
  <si>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</si>
  <si>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</si>
  <si>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</si>
  <si>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</si>
  <si>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</si>
  <si>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</si>
  <si>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</si>
  <si>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</si>
  <si>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</si>
  <si>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</si>
  <si>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</si>
  <si>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</si>
  <si>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</si>
  <si>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</si>
  <si>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</si>
  <si>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</si>
  <si>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</si>
  <si>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</si>
  <si>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</si>
  <si>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</si>
  <si>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</si>
  <si>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</si>
  <si>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</si>
  <si>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</si>
  <si>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</si>
  <si>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</si>
  <si>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</si>
  <si>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</si>
  <si>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</si>
  <si>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</si>
  <si>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</si>
  <si>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</si>
  <si>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</si>
  <si>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</si>
  <si>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</si>
  <si>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</si>
  <si>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</si>
  <si>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</si>
  <si>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</si>
  <si>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</si>
  <si>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</si>
  <si>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</si>
  <si>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</si>
  <si>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</si>
  <si>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</si>
  <si>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</si>
  <si>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</si>
  <si>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</si>
  <si>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</si>
  <si>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</si>
  <si>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</si>
  <si>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</si>
  <si>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</si>
  <si>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</si>
  <si>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</si>
  <si>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</si>
  <si>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</si>
  <si>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</si>
  <si>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</si>
  <si>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</si>
  <si>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</si>
  <si>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</si>
  <si>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</si>
  <si>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</si>
  <si>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</si>
  <si>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</si>
  <si>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</si>
  <si>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</si>
  <si>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</si>
  <si>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</si>
  <si>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</si>
  <si>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</si>
  <si>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</si>
  <si>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</si>
  <si>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</si>
  <si>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</si>
  <si>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</si>
  <si>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</si>
  <si>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</si>
  <si>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</si>
  <si>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</si>
  <si>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</si>
  <si>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</si>
  <si>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</si>
  <si>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</si>
  <si>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</si>
  <si>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</si>
  <si>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</si>
  <si>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</si>
  <si>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</si>
  <si>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</si>
  <si>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</si>
  <si>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</si>
  <si>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</si>
  <si>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</si>
  <si>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</si>
  <si>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</si>
  <si>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</si>
  <si>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</si>
  <si>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</si>
  <si>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</si>
  <si>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</si>
  <si>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</si>
  <si>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</si>
  <si>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</si>
  <si>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(4)Cifras del Presupuesto del ejercicio 2015</t>
  </si>
  <si>
    <t>(6)Cifras del Presupuesto del ejercicio 2015</t>
  </si>
  <si>
    <t>PRESUPUESTADO EJERCICIO 2015 (4)</t>
  </si>
  <si>
    <t>EJECUTADO EJERCICIO 2015 (3)</t>
  </si>
  <si>
    <t>PRESUPUESTADO EJERCICIO 2015 (6)</t>
  </si>
  <si>
    <t>EJECUTADO EJERCICIO 2015 (5)</t>
  </si>
  <si>
    <t>PRESUPUESTADO EJERCICIO 2015 (5)</t>
  </si>
  <si>
    <t>EJECUTADO EJERCICIO 2015 (2)</t>
  </si>
  <si>
    <t>(5) Cifras del Presupuesto Anual 2015.</t>
  </si>
  <si>
    <t>EJECUTADO EJERCICIO 2015 (1)</t>
  </si>
  <si>
    <t>XVIII -</t>
  </si>
  <si>
    <t>I.A) DATOS DEL MES DE AGOSTO DE 2015</t>
  </si>
  <si>
    <t>(2)Corresponde a la ejecución del mes de Agosto de 2014.</t>
  </si>
  <si>
    <t>(3)Corresponde a la ejecución presupuestaria del mes de Agosto  de 2015</t>
  </si>
  <si>
    <t>(4)Corresponde a la ejecución del mes de Agostto de 2014</t>
  </si>
  <si>
    <t>(5)Corresponde a la ejecución presupuestaria del mes de Agosto de 2015.</t>
  </si>
  <si>
    <t>I.B) DATOS ACUMULADOS AL MES DE AGOSTO DE 2015</t>
  </si>
  <si>
    <t>(2)Corresponde a la ejecución acumulada al mes de Agosto de 2014.</t>
  </si>
  <si>
    <t>(3)Corresponde a la ejecución presupuestaria acumulada al mes de Agosto  de 2015</t>
  </si>
  <si>
    <t>(4)Corresponde a la ejecución acumulada al mes de Agosto de 2014</t>
  </si>
  <si>
    <t>(5)Corresponde a la ejecución presupuestaria acumulada al mes de Agosto de 2015.</t>
  </si>
  <si>
    <t>II-A) DATOS DEL MES DE AGOSTO DE 2015</t>
  </si>
  <si>
    <t>(2) Ejecución presupuestaria del mes de Agosto 2015 (Incluye déficit de la Caja de Jubilaciones y Pens.)</t>
  </si>
  <si>
    <t>(3) Cifras de la ejecución presupuestaria del mes de Agosto de 2014.</t>
  </si>
  <si>
    <t>(2) Ejecución presupuestaria del mes de Agosto 2015.(Incluye déficit de la Caja de Jubilaciones y Pens.)</t>
  </si>
  <si>
    <t>II-B) DATOS ACUMULADOS AL MES DE AGOSTO DE 2015</t>
  </si>
  <si>
    <t>(2) Ejecución presupuestaria acumulada al mes de Agosto 2015 (Incluye déficit de la Caja de Jubilaciones y Pens.)</t>
  </si>
  <si>
    <t>(3) Cifras de la ejecución presupuestaria acumulada al mes de Agosto de 2014.</t>
  </si>
  <si>
    <t>(1) Corresponde a la ejecución acumulada al mes de Agosto de 2015.</t>
  </si>
  <si>
    <t>(2) Cifras de ejecución acumulada al mes de Agosto de 2014.</t>
  </si>
  <si>
    <t>Ejecución presupuestaria acumulada al mes de Agosto 2015.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</si>
</sst>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211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202</v>
      </c>
      <c r="C6" s="6" t="s">
        <v>203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74065.79300000002</v>
      </c>
      <c r="C7" s="30">
        <f>SUM(C8:C11)</f>
        <v>7104.451999999999</v>
      </c>
      <c r="D7" s="30">
        <f>+C7/$C$16*100</f>
        <v>98.18185788223433</v>
      </c>
      <c r="E7" s="30">
        <v>5402.499999999999</v>
      </c>
      <c r="F7" s="23"/>
      <c r="G7" s="24"/>
    </row>
    <row r="8" spans="1:8" ht="16.5" customHeight="1">
      <c r="A8" s="4" t="s">
        <v>4</v>
      </c>
      <c r="B8" s="29">
        <v>53289.40900000001</v>
      </c>
      <c r="C8" s="29">
        <v>5023.43</v>
      </c>
      <c r="D8" s="29">
        <f aca="true" t="shared" si="0" ref="D8:D16">+C8/$C$16*100</f>
        <v>69.42262265145186</v>
      </c>
      <c r="E8" s="29">
        <v>3697.238</v>
      </c>
      <c r="F8" s="25"/>
      <c r="G8" s="26"/>
      <c r="H8" s="41"/>
    </row>
    <row r="9" spans="1:8" ht="16.5" customHeight="1">
      <c r="A9" s="4" t="s">
        <v>5</v>
      </c>
      <c r="B9" s="29">
        <v>12759.557</v>
      </c>
      <c r="C9" s="29">
        <v>1366.454</v>
      </c>
      <c r="D9" s="29">
        <f t="shared" si="0"/>
        <v>18.884073314959497</v>
      </c>
      <c r="E9" s="29">
        <v>1024.841</v>
      </c>
      <c r="F9" s="25"/>
      <c r="G9" s="26"/>
      <c r="H9" s="41"/>
    </row>
    <row r="10" spans="1:8" ht="16.5" customHeight="1">
      <c r="A10" s="4" t="s">
        <v>6</v>
      </c>
      <c r="B10" s="29">
        <v>4048.026</v>
      </c>
      <c r="C10" s="29">
        <v>452.092</v>
      </c>
      <c r="D10" s="29">
        <f t="shared" si="0"/>
        <v>6.2478052485533135</v>
      </c>
      <c r="E10" s="29">
        <v>339.476</v>
      </c>
      <c r="F10" s="25"/>
      <c r="G10" s="26"/>
      <c r="H10" s="41"/>
    </row>
    <row r="11" spans="1:8" ht="16.5" customHeight="1">
      <c r="A11" s="4" t="s">
        <v>7</v>
      </c>
      <c r="B11" s="29">
        <v>3968.801</v>
      </c>
      <c r="C11" s="29">
        <v>262.476</v>
      </c>
      <c r="D11" s="29">
        <f t="shared" si="0"/>
        <v>3.6273566672696695</v>
      </c>
      <c r="E11" s="29">
        <v>340.945</v>
      </c>
      <c r="F11" s="25"/>
      <c r="G11" s="26"/>
      <c r="H11" s="41"/>
    </row>
    <row r="12" spans="1:7" ht="16.5" customHeight="1">
      <c r="A12" s="9" t="s">
        <v>8</v>
      </c>
      <c r="B12" s="30">
        <v>2566.863</v>
      </c>
      <c r="C12" s="30">
        <f>SUM(C13:C15)</f>
        <v>131.561</v>
      </c>
      <c r="D12" s="30">
        <f t="shared" si="0"/>
        <v>1.8181421177656816</v>
      </c>
      <c r="E12" s="30">
        <v>128.358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2441.466</v>
      </c>
      <c r="C14" s="29">
        <v>118.365</v>
      </c>
      <c r="D14" s="29">
        <f t="shared" si="0"/>
        <v>1.635776497361185</v>
      </c>
      <c r="E14" s="29">
        <v>118.039</v>
      </c>
      <c r="F14" s="25"/>
      <c r="G14" s="26"/>
      <c r="H14" s="41"/>
    </row>
    <row r="15" spans="1:8" ht="16.5" customHeight="1">
      <c r="A15" s="4" t="s">
        <v>11</v>
      </c>
      <c r="B15" s="29">
        <v>125.397</v>
      </c>
      <c r="C15" s="29">
        <v>13.196</v>
      </c>
      <c r="D15" s="29">
        <f t="shared" si="0"/>
        <v>0.18236562040449625</v>
      </c>
      <c r="E15" s="29">
        <v>10.319</v>
      </c>
      <c r="F15" s="25"/>
      <c r="G15" s="26"/>
      <c r="H15" s="41"/>
    </row>
    <row r="16" spans="1:7" ht="16.5" customHeight="1">
      <c r="A16" s="10" t="s">
        <v>13</v>
      </c>
      <c r="B16" s="32">
        <v>76632.65600000002</v>
      </c>
      <c r="C16" s="32">
        <f>+C12+C7</f>
        <v>7236.012999999999</v>
      </c>
      <c r="D16" s="32">
        <f t="shared" si="0"/>
        <v>100</v>
      </c>
      <c r="E16" s="32">
        <v>5530.857999999999</v>
      </c>
      <c r="F16" s="23"/>
      <c r="G16" s="24"/>
    </row>
    <row r="17" spans="1:6" ht="33.75" customHeight="1">
      <c r="A17" s="119" t="s">
        <v>14</v>
      </c>
      <c r="B17" s="119"/>
      <c r="C17" s="119"/>
      <c r="D17" s="119"/>
      <c r="E17" s="119"/>
      <c r="F17" s="20"/>
    </row>
    <row r="18" spans="1:6" ht="16.5" customHeight="1">
      <c r="A18" s="121" t="s">
        <v>212</v>
      </c>
      <c r="B18" s="121"/>
      <c r="C18" s="121"/>
      <c r="D18" s="121"/>
      <c r="E18" s="121"/>
      <c r="F18" s="33"/>
    </row>
    <row r="19" spans="1:6" ht="16.5" customHeight="1">
      <c r="A19" t="s">
        <v>213</v>
      </c>
      <c r="B19" s="33"/>
      <c r="C19" s="33"/>
      <c r="D19" s="33"/>
      <c r="E19" s="33"/>
      <c r="F19" s="33"/>
    </row>
    <row r="20" spans="1:6" ht="16.5" customHeight="1">
      <c r="A20" t="s">
        <v>200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193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AGOSTO DE 2015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204</v>
      </c>
      <c r="C30" s="6" t="s">
        <v>205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53289.40900000001</v>
      </c>
      <c r="C31" s="30">
        <f>+C32+C38</f>
        <v>5023.429</v>
      </c>
      <c r="D31" s="30">
        <f aca="true" t="shared" si="1" ref="D31:D48">+C31/$C$49*100</f>
        <v>69.42267599004201</v>
      </c>
      <c r="E31" s="30">
        <v>3697.2400000000007</v>
      </c>
      <c r="F31" s="28"/>
    </row>
    <row r="32" spans="1:6" ht="16.5" customHeight="1">
      <c r="A32" s="4" t="s">
        <v>61</v>
      </c>
      <c r="B32" s="29">
        <v>19061.635000000002</v>
      </c>
      <c r="C32" s="29">
        <f>SUM(C33:C37)</f>
        <v>1823.7959999999998</v>
      </c>
      <c r="D32" s="29">
        <f t="shared" si="1"/>
        <v>25.204456712722457</v>
      </c>
      <c r="E32" s="29">
        <v>1413.106</v>
      </c>
      <c r="F32" s="28"/>
    </row>
    <row r="33" spans="1:6" ht="16.5" customHeight="1">
      <c r="A33" s="4" t="s">
        <v>62</v>
      </c>
      <c r="B33" s="29">
        <v>15288.383</v>
      </c>
      <c r="C33" s="29">
        <v>1426.398</v>
      </c>
      <c r="D33" s="29">
        <f t="shared" si="1"/>
        <v>19.71250438432472</v>
      </c>
      <c r="E33" s="29">
        <v>1134.37</v>
      </c>
      <c r="F33" s="28"/>
    </row>
    <row r="34" spans="1:6" ht="16.5" customHeight="1">
      <c r="A34" s="4" t="s">
        <v>63</v>
      </c>
      <c r="B34" s="29">
        <v>137.075</v>
      </c>
      <c r="C34" s="29">
        <v>5.963</v>
      </c>
      <c r="D34" s="29">
        <f t="shared" si="1"/>
        <v>0.08240733907628048</v>
      </c>
      <c r="E34" s="29">
        <v>3.663</v>
      </c>
      <c r="F34" s="28"/>
    </row>
    <row r="35" spans="1:6" ht="16.5" customHeight="1">
      <c r="A35" s="4" t="s">
        <v>64</v>
      </c>
      <c r="B35" s="29">
        <v>1599.597</v>
      </c>
      <c r="C35" s="29">
        <v>173.472</v>
      </c>
      <c r="D35" s="29">
        <f t="shared" si="1"/>
        <v>2.3973446124837374</v>
      </c>
      <c r="E35" s="29">
        <v>128.043</v>
      </c>
      <c r="F35" s="28"/>
    </row>
    <row r="36" spans="1:6" ht="16.5" customHeight="1">
      <c r="A36" s="4" t="s">
        <v>65</v>
      </c>
      <c r="B36" s="29">
        <v>2004.111</v>
      </c>
      <c r="C36" s="29">
        <v>212.903</v>
      </c>
      <c r="D36" s="29">
        <f t="shared" si="1"/>
        <v>2.942272297728885</v>
      </c>
      <c r="E36" s="29">
        <v>143.511</v>
      </c>
      <c r="F36" s="28"/>
    </row>
    <row r="37" spans="1:6" ht="16.5" customHeight="1">
      <c r="A37" s="4" t="s">
        <v>66</v>
      </c>
      <c r="B37" s="29">
        <v>32.469</v>
      </c>
      <c r="C37" s="29">
        <v>5.06</v>
      </c>
      <c r="D37" s="29">
        <f t="shared" si="1"/>
        <v>0.06992807910883435</v>
      </c>
      <c r="E37" s="29">
        <v>3.519</v>
      </c>
      <c r="F37" s="28"/>
    </row>
    <row r="38" spans="1:6" ht="16.5" customHeight="1">
      <c r="A38" s="4" t="s">
        <v>67</v>
      </c>
      <c r="B38" s="29">
        <v>34227.774000000005</v>
      </c>
      <c r="C38" s="29">
        <f>SUM(C39:C45)</f>
        <v>3199.6330000000003</v>
      </c>
      <c r="D38" s="29">
        <f t="shared" si="1"/>
        <v>44.21821927731956</v>
      </c>
      <c r="E38" s="29">
        <v>2284.134000000001</v>
      </c>
      <c r="F38" s="28"/>
    </row>
    <row r="39" spans="1:6" ht="16.5" customHeight="1">
      <c r="A39" s="4" t="s">
        <v>68</v>
      </c>
      <c r="B39" s="29">
        <v>13983.847</v>
      </c>
      <c r="C39" s="29">
        <v>1372.677</v>
      </c>
      <c r="D39" s="29">
        <f t="shared" si="1"/>
        <v>18.970092064600273</v>
      </c>
      <c r="E39" s="29">
        <v>990.854</v>
      </c>
      <c r="F39" s="28"/>
    </row>
    <row r="40" spans="1:6" ht="16.5" customHeight="1">
      <c r="A40" s="4" t="s">
        <v>69</v>
      </c>
      <c r="B40" s="29">
        <v>946.3000000000001</v>
      </c>
      <c r="C40" s="29">
        <v>101.971</v>
      </c>
      <c r="D40" s="29">
        <f t="shared" si="1"/>
        <v>1.4092166313847723</v>
      </c>
      <c r="E40" s="29">
        <v>73.856</v>
      </c>
      <c r="F40" s="28"/>
    </row>
    <row r="41" spans="1:6" ht="16.5" customHeight="1">
      <c r="A41" s="4" t="s">
        <v>70</v>
      </c>
      <c r="B41" s="29">
        <v>15556.776</v>
      </c>
      <c r="C41" s="29">
        <v>1373.719</v>
      </c>
      <c r="D41" s="29">
        <f t="shared" si="1"/>
        <v>18.984492273776446</v>
      </c>
      <c r="E41" s="29">
        <v>978.005</v>
      </c>
      <c r="F41" s="28"/>
    </row>
    <row r="42" spans="1:6" ht="16.5" customHeight="1">
      <c r="A42" s="4" t="s">
        <v>71</v>
      </c>
      <c r="B42" s="29">
        <v>1107.131</v>
      </c>
      <c r="C42" s="29">
        <v>108.893</v>
      </c>
      <c r="D42" s="29">
        <f t="shared" si="1"/>
        <v>1.5048771380233792</v>
      </c>
      <c r="E42" s="29">
        <v>72.097</v>
      </c>
      <c r="F42" s="28"/>
    </row>
    <row r="43" spans="1:6" ht="16.5" customHeight="1">
      <c r="A43" s="4" t="s">
        <v>72</v>
      </c>
      <c r="B43" s="29">
        <v>823.684</v>
      </c>
      <c r="C43" s="29">
        <v>88.801</v>
      </c>
      <c r="D43" s="29">
        <f t="shared" si="1"/>
        <v>1.2272101488030829</v>
      </c>
      <c r="E43" s="29">
        <v>55.664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0.16294900805776003</v>
      </c>
      <c r="E44" s="29">
        <v>11.791</v>
      </c>
      <c r="F44" s="28"/>
    </row>
    <row r="45" spans="1:6" ht="16.5" customHeight="1">
      <c r="A45" s="4" t="s">
        <v>66</v>
      </c>
      <c r="B45" s="29">
        <v>1638.547</v>
      </c>
      <c r="C45" s="29">
        <v>141.781</v>
      </c>
      <c r="D45" s="29">
        <f t="shared" si="1"/>
        <v>1.9593820126738424</v>
      </c>
      <c r="E45" s="29">
        <v>101.867</v>
      </c>
      <c r="F45" s="28"/>
    </row>
    <row r="46" spans="1:6" ht="18" customHeight="1">
      <c r="A46" s="9" t="s">
        <v>89</v>
      </c>
      <c r="B46" s="30">
        <v>4048.023</v>
      </c>
      <c r="C46" s="30">
        <v>452.092</v>
      </c>
      <c r="D46" s="30">
        <f t="shared" si="1"/>
        <v>6.247811292583228</v>
      </c>
      <c r="E46" s="30">
        <v>339.476</v>
      </c>
      <c r="F46" s="28"/>
    </row>
    <row r="47" spans="1:6" ht="30">
      <c r="A47" s="34" t="s">
        <v>74</v>
      </c>
      <c r="B47" s="36">
        <v>19232.753999999994</v>
      </c>
      <c r="C47" s="36">
        <f>7236.01-5475.53</f>
        <v>1760.4800000000005</v>
      </c>
      <c r="D47" s="36">
        <f t="shared" si="1"/>
        <v>24.329443618482355</v>
      </c>
      <c r="E47" s="36">
        <v>1484.1690000000003</v>
      </c>
      <c r="F47" s="28"/>
    </row>
    <row r="48" spans="1:6" ht="19.5" customHeight="1">
      <c r="A48" s="35" t="s">
        <v>75</v>
      </c>
      <c r="B48" s="36">
        <v>62.471000000000004</v>
      </c>
      <c r="C48" s="36">
        <f>17.357+0.168-17.52</f>
        <v>0.004999999999999005</v>
      </c>
      <c r="D48" s="36">
        <f t="shared" si="1"/>
        <v>6.90988924000202E-05</v>
      </c>
      <c r="E48" s="36">
        <v>9.969999999999999</v>
      </c>
      <c r="F48" s="28"/>
    </row>
    <row r="49" spans="1:6" ht="19.5" customHeight="1">
      <c r="A49" s="37" t="s">
        <v>76</v>
      </c>
      <c r="B49" s="36">
        <v>76632.657</v>
      </c>
      <c r="C49" s="36">
        <f>+C47+C48+C31+C46</f>
        <v>7236.006</v>
      </c>
      <c r="D49" s="36">
        <f>+C49/$C$49*100</f>
        <v>100</v>
      </c>
      <c r="E49" s="36">
        <v>5530.8550000000005</v>
      </c>
      <c r="F49" s="28"/>
    </row>
    <row r="50" spans="1:5" ht="47.25" customHeight="1">
      <c r="A50" s="120" t="s">
        <v>90</v>
      </c>
      <c r="B50" s="120"/>
      <c r="C50" s="120"/>
      <c r="D50" s="120"/>
      <c r="E50" s="120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214</v>
      </c>
      <c r="B53" s="33"/>
      <c r="C53" s="33"/>
      <c r="D53" s="33"/>
      <c r="E53" s="33"/>
    </row>
    <row r="54" ht="16.5" customHeight="1">
      <c r="A54" t="s">
        <v>215</v>
      </c>
    </row>
    <row r="55" ht="15">
      <c r="A55" t="s">
        <v>201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216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202</v>
      </c>
      <c r="C65" s="6" t="s">
        <v>203</v>
      </c>
      <c r="D65" s="6" t="s">
        <v>12</v>
      </c>
      <c r="E65" s="6" t="s">
        <v>80</v>
      </c>
    </row>
    <row r="66" spans="1:5" ht="15">
      <c r="A66" s="9" t="s">
        <v>3</v>
      </c>
      <c r="B66" s="30">
        <v>74065.79300000002</v>
      </c>
      <c r="C66" s="30">
        <f>SUM(C67:C70)</f>
        <v>51697.833999999995</v>
      </c>
      <c r="D66" s="30">
        <f>+C66/$C$75*100</f>
        <v>97.45532358059374</v>
      </c>
      <c r="E66" s="30">
        <v>38842.708000000006</v>
      </c>
    </row>
    <row r="67" spans="1:5" ht="15">
      <c r="A67" s="4" t="s">
        <v>4</v>
      </c>
      <c r="B67" s="29">
        <v>53289.40900000001</v>
      </c>
      <c r="C67" s="29">
        <v>36716.291</v>
      </c>
      <c r="D67" s="29">
        <f>+C67/$C$75*100</f>
        <v>69.21369317105707</v>
      </c>
      <c r="E67" s="29">
        <v>27267.491</v>
      </c>
    </row>
    <row r="68" spans="1:5" ht="15">
      <c r="A68" s="4" t="s">
        <v>5</v>
      </c>
      <c r="B68" s="29">
        <v>12759.557</v>
      </c>
      <c r="C68" s="29">
        <v>9192.543</v>
      </c>
      <c r="D68" s="29">
        <f aca="true" t="shared" si="2" ref="D68:D75">+C68/$C$75*100</f>
        <v>17.328815992436393</v>
      </c>
      <c r="E68" s="29">
        <v>6988.23</v>
      </c>
    </row>
    <row r="69" spans="1:5" ht="15">
      <c r="A69" s="4" t="s">
        <v>6</v>
      </c>
      <c r="B69" s="29">
        <v>4048.026</v>
      </c>
      <c r="C69" s="29">
        <v>3264.358</v>
      </c>
      <c r="D69" s="29">
        <f t="shared" si="2"/>
        <v>6.153624640693843</v>
      </c>
      <c r="E69" s="29">
        <v>2483.41</v>
      </c>
    </row>
    <row r="70" spans="1:5" ht="15">
      <c r="A70" s="4" t="s">
        <v>7</v>
      </c>
      <c r="B70" s="29">
        <v>3968.801</v>
      </c>
      <c r="C70" s="29">
        <v>2524.642</v>
      </c>
      <c r="D70" s="29">
        <f t="shared" si="2"/>
        <v>4.759189776406442</v>
      </c>
      <c r="E70" s="29">
        <v>2103.577</v>
      </c>
    </row>
    <row r="71" spans="1:5" ht="15">
      <c r="A71" s="9" t="s">
        <v>8</v>
      </c>
      <c r="B71" s="30">
        <v>2566.863</v>
      </c>
      <c r="C71" s="30">
        <f>SUM(C72:C74)</f>
        <v>1349.893</v>
      </c>
      <c r="D71" s="30">
        <f t="shared" si="2"/>
        <v>2.5446764194062452</v>
      </c>
      <c r="E71" s="30">
        <v>1169.435</v>
      </c>
    </row>
    <row r="72" spans="1:5" ht="15">
      <c r="A72" s="4" t="s">
        <v>9</v>
      </c>
      <c r="B72" s="29"/>
      <c r="C72" s="29">
        <v>0.048</v>
      </c>
      <c r="D72" s="29">
        <f t="shared" si="2"/>
        <v>9.048455553995744E-05</v>
      </c>
      <c r="E72" s="29"/>
    </row>
    <row r="73" spans="1:5" ht="15">
      <c r="A73" s="4" t="s">
        <v>10</v>
      </c>
      <c r="B73" s="29">
        <v>2441.466</v>
      </c>
      <c r="C73" s="29">
        <v>1244.138</v>
      </c>
      <c r="D73" s="29">
        <f t="shared" si="2"/>
        <v>2.345318207507741</v>
      </c>
      <c r="E73" s="29">
        <v>1093.572</v>
      </c>
    </row>
    <row r="74" spans="1:5" ht="15">
      <c r="A74" s="4" t="s">
        <v>11</v>
      </c>
      <c r="B74" s="29">
        <v>125.397</v>
      </c>
      <c r="C74" s="29">
        <v>105.707</v>
      </c>
      <c r="D74" s="29">
        <f t="shared" si="2"/>
        <v>0.19926772734296416</v>
      </c>
      <c r="E74" s="29">
        <v>75.863</v>
      </c>
    </row>
    <row r="75" spans="1:5" ht="15">
      <c r="A75" s="10" t="s">
        <v>13</v>
      </c>
      <c r="B75" s="32">
        <v>76632.65600000002</v>
      </c>
      <c r="C75" s="32">
        <f>+C71+C66</f>
        <v>53047.727</v>
      </c>
      <c r="D75" s="32">
        <f t="shared" si="2"/>
        <v>100</v>
      </c>
      <c r="E75" s="32">
        <v>40012.143000000004</v>
      </c>
    </row>
    <row r="76" spans="1:5" ht="31.5" customHeight="1">
      <c r="A76" s="120" t="s">
        <v>14</v>
      </c>
      <c r="B76" s="120"/>
      <c r="C76" s="120"/>
      <c r="D76" s="120"/>
      <c r="E76" s="120"/>
    </row>
    <row r="77" spans="1:5" ht="15">
      <c r="A77" s="121" t="s">
        <v>217</v>
      </c>
      <c r="B77" s="121"/>
      <c r="C77" s="121"/>
      <c r="D77" s="121"/>
      <c r="E77" s="121"/>
    </row>
    <row r="78" spans="1:5" ht="15">
      <c r="A78" t="s">
        <v>218</v>
      </c>
      <c r="B78" s="50"/>
      <c r="C78" s="50"/>
      <c r="D78" s="50"/>
      <c r="E78" s="50"/>
    </row>
    <row r="79" spans="1:5" ht="15">
      <c r="A79" t="s">
        <v>200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AGOSTO DE 2015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204</v>
      </c>
      <c r="C89" s="6" t="s">
        <v>205</v>
      </c>
      <c r="D89" s="6" t="s">
        <v>12</v>
      </c>
      <c r="E89" s="6" t="s">
        <v>79</v>
      </c>
    </row>
    <row r="90" spans="1:5" ht="15">
      <c r="A90" s="9" t="s">
        <v>60</v>
      </c>
      <c r="B90" s="30">
        <v>53289.40900000001</v>
      </c>
      <c r="C90" s="30">
        <f>+C91+C97</f>
        <v>36716.29</v>
      </c>
      <c r="D90" s="30">
        <f>+C90/$C$108*100</f>
        <v>69.21369389544981</v>
      </c>
      <c r="E90" s="30">
        <v>27267.456000000002</v>
      </c>
    </row>
    <row r="91" spans="1:5" ht="15">
      <c r="A91" s="4" t="s">
        <v>61</v>
      </c>
      <c r="B91" s="29">
        <v>19061.635000000002</v>
      </c>
      <c r="C91" s="29">
        <f>SUM(C92:C96)</f>
        <v>13192.17</v>
      </c>
      <c r="D91" s="29">
        <f>+C91/$C$108*100</f>
        <v>24.868493417955246</v>
      </c>
      <c r="E91" s="29">
        <v>9945.804</v>
      </c>
    </row>
    <row r="92" spans="1:5" ht="15">
      <c r="A92" s="4" t="s">
        <v>62</v>
      </c>
      <c r="B92" s="29">
        <v>15288.383</v>
      </c>
      <c r="C92" s="29">
        <v>10354.69</v>
      </c>
      <c r="D92" s="29">
        <f aca="true" t="shared" si="3" ref="D92:D108">+C92/$C$108*100</f>
        <v>19.519574119342533</v>
      </c>
      <c r="E92" s="29">
        <v>7858.031</v>
      </c>
    </row>
    <row r="93" spans="1:5" ht="15">
      <c r="A93" s="4" t="s">
        <v>63</v>
      </c>
      <c r="B93" s="29">
        <v>137.075</v>
      </c>
      <c r="C93" s="29">
        <v>93.87</v>
      </c>
      <c r="D93" s="29">
        <f t="shared" si="3"/>
        <v>0.17695386559932588</v>
      </c>
      <c r="E93" s="29">
        <v>65.362</v>
      </c>
    </row>
    <row r="94" spans="1:5" ht="15">
      <c r="A94" s="4" t="s">
        <v>64</v>
      </c>
      <c r="B94" s="29">
        <v>1599.597</v>
      </c>
      <c r="C94" s="29">
        <v>1268.47</v>
      </c>
      <c r="D94" s="29">
        <f t="shared" si="3"/>
        <v>2.391186426939138</v>
      </c>
      <c r="E94" s="29">
        <v>972.93</v>
      </c>
    </row>
    <row r="95" spans="1:5" ht="15">
      <c r="A95" s="4" t="s">
        <v>65</v>
      </c>
      <c r="B95" s="29">
        <v>2004.111</v>
      </c>
      <c r="C95" s="29">
        <v>1442.75</v>
      </c>
      <c r="D95" s="29">
        <f t="shared" si="3"/>
        <v>2.7197207797318357</v>
      </c>
      <c r="E95" s="29">
        <v>1025.703</v>
      </c>
    </row>
    <row r="96" spans="1:5" ht="15">
      <c r="A96" s="4" t="s">
        <v>66</v>
      </c>
      <c r="B96" s="29">
        <v>32.469</v>
      </c>
      <c r="C96" s="29">
        <v>32.39</v>
      </c>
      <c r="D96" s="29">
        <f t="shared" si="3"/>
        <v>0.06105822634241147</v>
      </c>
      <c r="E96" s="29">
        <v>23.778</v>
      </c>
    </row>
    <row r="97" spans="1:5" ht="15">
      <c r="A97" s="4" t="s">
        <v>67</v>
      </c>
      <c r="B97" s="29">
        <v>34227.774000000005</v>
      </c>
      <c r="C97" s="29">
        <f>SUM(C98:C104)</f>
        <v>23524.12</v>
      </c>
      <c r="D97" s="29">
        <f t="shared" si="3"/>
        <v>44.34520047749455</v>
      </c>
      <c r="E97" s="29">
        <v>17321.652000000002</v>
      </c>
    </row>
    <row r="98" spans="1:5" ht="15">
      <c r="A98" s="4" t="s">
        <v>68</v>
      </c>
      <c r="B98" s="29">
        <v>13983.847</v>
      </c>
      <c r="C98" s="29">
        <v>10522.83</v>
      </c>
      <c r="D98" s="29">
        <f t="shared" si="3"/>
        <v>19.836533988969364</v>
      </c>
      <c r="E98" s="29">
        <v>7355.61</v>
      </c>
    </row>
    <row r="99" spans="1:5" ht="15">
      <c r="A99" s="4" t="s">
        <v>69</v>
      </c>
      <c r="B99" s="29">
        <v>946.3000000000001</v>
      </c>
      <c r="C99" s="29">
        <v>746.57</v>
      </c>
      <c r="D99" s="29">
        <f t="shared" si="3"/>
        <v>1.4073553578405107</v>
      </c>
      <c r="E99" s="29">
        <v>578.485</v>
      </c>
    </row>
    <row r="100" spans="1:5" ht="15">
      <c r="A100" s="4" t="s">
        <v>70</v>
      </c>
      <c r="B100" s="29">
        <v>15556.776</v>
      </c>
      <c r="C100" s="29">
        <v>9658.94</v>
      </c>
      <c r="D100" s="29">
        <f t="shared" si="3"/>
        <v>18.208019288291815</v>
      </c>
      <c r="E100" s="29">
        <v>7443.555</v>
      </c>
    </row>
    <row r="101" spans="1:5" ht="15">
      <c r="A101" s="4" t="s">
        <v>71</v>
      </c>
      <c r="B101" s="29">
        <v>1107.131</v>
      </c>
      <c r="C101" s="29">
        <v>816.4</v>
      </c>
      <c r="D101" s="29">
        <f t="shared" si="3"/>
        <v>1.5389915401650116</v>
      </c>
      <c r="E101" s="29">
        <v>580.767</v>
      </c>
    </row>
    <row r="102" spans="1:5" ht="15">
      <c r="A102" s="4" t="s">
        <v>72</v>
      </c>
      <c r="B102" s="29">
        <v>823.684</v>
      </c>
      <c r="C102" s="29">
        <v>587.19</v>
      </c>
      <c r="D102" s="29">
        <f t="shared" si="3"/>
        <v>1.1069089202223092</v>
      </c>
      <c r="E102" s="29">
        <v>395.047</v>
      </c>
    </row>
    <row r="103" spans="1:5" ht="15">
      <c r="A103" s="4" t="s">
        <v>73</v>
      </c>
      <c r="B103" s="29">
        <v>171.489</v>
      </c>
      <c r="C103" s="29">
        <v>124.32</v>
      </c>
      <c r="D103" s="29">
        <f t="shared" si="3"/>
        <v>0.23435500768411838</v>
      </c>
      <c r="E103" s="29">
        <v>124.326</v>
      </c>
    </row>
    <row r="104" spans="1:5" ht="15">
      <c r="A104" s="4" t="s">
        <v>66</v>
      </c>
      <c r="B104" s="29">
        <v>1638.547</v>
      </c>
      <c r="C104" s="29">
        <v>1067.87</v>
      </c>
      <c r="D104" s="29">
        <f t="shared" si="3"/>
        <v>2.013036374321424</v>
      </c>
      <c r="E104" s="29">
        <v>843.862</v>
      </c>
    </row>
    <row r="105" spans="1:5" ht="21.75" customHeight="1">
      <c r="A105" s="9" t="s">
        <v>89</v>
      </c>
      <c r="B105" s="30">
        <v>4048.023</v>
      </c>
      <c r="C105" s="30">
        <v>3264.358</v>
      </c>
      <c r="D105" s="30">
        <f t="shared" si="3"/>
        <v>6.15362487269718</v>
      </c>
      <c r="E105" s="30">
        <v>2483.41</v>
      </c>
    </row>
    <row r="106" spans="1:5" ht="30">
      <c r="A106" s="34" t="s">
        <v>74</v>
      </c>
      <c r="B106" s="36">
        <v>19232.753999999994</v>
      </c>
      <c r="C106" s="36">
        <f>53047.73-39998.17</f>
        <v>13049.560000000005</v>
      </c>
      <c r="D106" s="36">
        <f t="shared" si="3"/>
        <v>24.599660023120695</v>
      </c>
      <c r="E106" s="36">
        <v>10238.234</v>
      </c>
    </row>
    <row r="107" spans="1:5" ht="26.25" customHeight="1">
      <c r="A107" s="35" t="s">
        <v>75</v>
      </c>
      <c r="B107" s="36">
        <v>62.471000000000004</v>
      </c>
      <c r="C107" s="36">
        <f>17.407+0.11</f>
        <v>17.517</v>
      </c>
      <c r="D107" s="36">
        <f t="shared" si="3"/>
        <v>0.03302120873232546</v>
      </c>
      <c r="E107" s="36">
        <v>23.04</v>
      </c>
    </row>
    <row r="108" spans="1:5" ht="15.75">
      <c r="A108" s="37" t="s">
        <v>76</v>
      </c>
      <c r="B108" s="36">
        <v>76632.657</v>
      </c>
      <c r="C108" s="36">
        <f>+C106+C107+C90+C105</f>
        <v>53047.725000000006</v>
      </c>
      <c r="D108" s="36">
        <f t="shared" si="3"/>
        <v>100</v>
      </c>
      <c r="E108" s="36">
        <v>40012.14</v>
      </c>
    </row>
    <row r="109" spans="1:5" ht="48.75" customHeight="1">
      <c r="A109" s="120" t="s">
        <v>90</v>
      </c>
      <c r="B109" s="120"/>
      <c r="C109" s="120"/>
      <c r="D109" s="120"/>
      <c r="E109" s="120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219</v>
      </c>
      <c r="B112" s="50"/>
      <c r="C112" s="50"/>
      <c r="D112" s="50"/>
      <c r="E112" s="50"/>
    </row>
    <row r="113" ht="15">
      <c r="A113" t="s">
        <v>220</v>
      </c>
    </row>
    <row r="114" ht="15">
      <c r="A114" t="s">
        <v>201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A107" sqref="A107:IV281"/>
    </sheetView>
  </sheetViews>
  <sheetFormatPr defaultColWidth="9.140625" defaultRowHeight="15"/>
  <cols>
    <col min="1" max="1" width="44.8515625" style="0" customWidth="1"/>
    <col min="2" max="2" width="15.7109375" style="0" customWidth="1"/>
    <col min="3" max="3" width="20.00390625" style="0" customWidth="1"/>
    <col min="4" max="4" width="15.7109375" style="0" customWidth="1"/>
    <col min="5" max="5" width="19.2812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221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206</v>
      </c>
      <c r="C6" s="6" t="s">
        <v>207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67275.627</v>
      </c>
      <c r="C7" s="30">
        <f>+C8+C9+C13+C14+C15+C16</f>
        <v>6893.586</v>
      </c>
      <c r="D7" s="30">
        <f aca="true" t="shared" si="0" ref="D7:D29">+C7/$C$30*100</f>
        <v>92.58029277757828</v>
      </c>
      <c r="E7" s="30">
        <v>5013.932</v>
      </c>
      <c r="F7" s="27"/>
      <c r="G7" s="38"/>
    </row>
    <row r="8" spans="1:7" ht="15">
      <c r="A8" s="12" t="s">
        <v>21</v>
      </c>
      <c r="B8" s="29">
        <v>29280.449</v>
      </c>
      <c r="C8" s="29">
        <v>3161.609</v>
      </c>
      <c r="D8" s="29">
        <f t="shared" si="0"/>
        <v>42.46014873365277</v>
      </c>
      <c r="E8" s="29">
        <v>2199.058</v>
      </c>
      <c r="F8" s="27"/>
      <c r="G8" s="27"/>
    </row>
    <row r="9" spans="1:7" ht="15">
      <c r="A9" s="12" t="s">
        <v>22</v>
      </c>
      <c r="B9" s="29">
        <v>10140.992999999999</v>
      </c>
      <c r="C9" s="29">
        <f>SUM(C10:C12)</f>
        <v>978.051</v>
      </c>
      <c r="D9" s="29">
        <f t="shared" si="0"/>
        <v>13.135144456223976</v>
      </c>
      <c r="E9" s="29">
        <v>665.7689999999999</v>
      </c>
      <c r="F9" s="27"/>
      <c r="G9" s="27"/>
    </row>
    <row r="10" spans="1:7" ht="15">
      <c r="A10" s="12" t="s">
        <v>23</v>
      </c>
      <c r="B10" s="29">
        <v>1771.806</v>
      </c>
      <c r="C10" s="29">
        <v>140.467</v>
      </c>
      <c r="D10" s="29">
        <f t="shared" si="0"/>
        <v>1.8864602524126177</v>
      </c>
      <c r="E10" s="29">
        <v>105.684</v>
      </c>
      <c r="F10" s="27" t="s">
        <v>85</v>
      </c>
      <c r="G10" s="27"/>
    </row>
    <row r="11" spans="1:7" ht="15">
      <c r="A11" s="12" t="s">
        <v>24</v>
      </c>
      <c r="B11" s="29">
        <v>8820.547999999999</v>
      </c>
      <c r="C11" s="29">
        <v>864.701</v>
      </c>
      <c r="D11" s="29">
        <f t="shared" si="0"/>
        <v>11.612863282631814</v>
      </c>
      <c r="E11" s="29">
        <v>586.069</v>
      </c>
      <c r="F11" s="27"/>
      <c r="G11" s="27"/>
    </row>
    <row r="12" spans="1:7" ht="15">
      <c r="A12" s="12" t="s">
        <v>25</v>
      </c>
      <c r="B12" s="29">
        <v>-451.3610000000008</v>
      </c>
      <c r="C12" s="29">
        <v>-27.117</v>
      </c>
      <c r="D12" s="29">
        <f t="shared" si="0"/>
        <v>-0.3641790788204557</v>
      </c>
      <c r="E12" s="29">
        <v>-25.984</v>
      </c>
      <c r="F12" s="27"/>
      <c r="G12" s="27"/>
    </row>
    <row r="13" spans="1:7" ht="15">
      <c r="A13" s="12" t="s">
        <v>26</v>
      </c>
      <c r="B13" s="29">
        <v>76.459</v>
      </c>
      <c r="C13" s="29">
        <v>8.059</v>
      </c>
      <c r="D13" s="29">
        <f t="shared" si="0"/>
        <v>0.10823170690762444</v>
      </c>
      <c r="E13" s="29">
        <v>0.366</v>
      </c>
      <c r="F13" s="27"/>
      <c r="G13" s="27"/>
    </row>
    <row r="14" spans="1:7" ht="15">
      <c r="A14" s="12" t="s">
        <v>27</v>
      </c>
      <c r="B14" s="29">
        <v>11872.408</v>
      </c>
      <c r="C14" s="29">
        <v>1279.629</v>
      </c>
      <c r="D14" s="29">
        <f t="shared" si="0"/>
        <v>17.18531218246638</v>
      </c>
      <c r="E14" s="29">
        <v>927.436</v>
      </c>
      <c r="F14" s="27"/>
      <c r="G14" s="27"/>
    </row>
    <row r="15" spans="1:7" ht="15">
      <c r="A15" s="12" t="s">
        <v>28</v>
      </c>
      <c r="B15" s="29">
        <v>3107.407</v>
      </c>
      <c r="C15" s="29">
        <v>342.434</v>
      </c>
      <c r="D15" s="29">
        <f t="shared" si="0"/>
        <v>4.5988604446216</v>
      </c>
      <c r="E15" s="29">
        <v>247.411</v>
      </c>
      <c r="F15" s="27"/>
      <c r="G15" s="27"/>
    </row>
    <row r="16" spans="1:7" ht="15">
      <c r="A16" s="12" t="s">
        <v>29</v>
      </c>
      <c r="B16" s="29">
        <v>12797.911</v>
      </c>
      <c r="C16" s="29">
        <f>+C17+C18+C21</f>
        <v>1123.804</v>
      </c>
      <c r="D16" s="29">
        <f t="shared" si="0"/>
        <v>15.09259525370592</v>
      </c>
      <c r="E16" s="29">
        <v>973.8919999999999</v>
      </c>
      <c r="F16" s="27"/>
      <c r="G16" s="27"/>
    </row>
    <row r="17" spans="1:7" ht="15">
      <c r="A17" s="12" t="s">
        <v>30</v>
      </c>
      <c r="B17" s="29">
        <v>5796.768</v>
      </c>
      <c r="C17" s="29">
        <v>474.749</v>
      </c>
      <c r="D17" s="29">
        <f t="shared" si="0"/>
        <v>6.375840007778609</v>
      </c>
      <c r="E17" s="29">
        <v>471.972</v>
      </c>
      <c r="F17" s="27"/>
      <c r="G17" s="27"/>
    </row>
    <row r="18" spans="1:7" ht="15">
      <c r="A18" s="12" t="s">
        <v>31</v>
      </c>
      <c r="B18" s="29">
        <v>6744.48</v>
      </c>
      <c r="C18" s="29">
        <f>SUM(C19:C20)</f>
        <v>602.8330000000001</v>
      </c>
      <c r="D18" s="29">
        <f t="shared" si="0"/>
        <v>8.095997589061172</v>
      </c>
      <c r="E18" s="29">
        <v>483.549</v>
      </c>
      <c r="F18" s="27"/>
      <c r="G18" s="27"/>
    </row>
    <row r="19" spans="1:7" ht="15">
      <c r="A19" s="12" t="s">
        <v>199</v>
      </c>
      <c r="B19" s="44">
        <v>6409.123</v>
      </c>
      <c r="C19" s="29">
        <v>557.238</v>
      </c>
      <c r="D19" s="29">
        <f t="shared" si="0"/>
        <v>7.48366049060564</v>
      </c>
      <c r="E19" s="29">
        <v>422.615</v>
      </c>
      <c r="F19" s="27"/>
      <c r="G19" s="27"/>
    </row>
    <row r="20" spans="1:7" ht="15">
      <c r="A20" s="12" t="s">
        <v>32</v>
      </c>
      <c r="B20" s="44">
        <v>335.35699999999997</v>
      </c>
      <c r="C20" s="29">
        <v>45.595</v>
      </c>
      <c r="D20" s="29">
        <f t="shared" si="0"/>
        <v>0.6123370984555325</v>
      </c>
      <c r="E20" s="29">
        <v>60.934</v>
      </c>
      <c r="F20" s="27"/>
      <c r="G20" s="27"/>
    </row>
    <row r="21" spans="1:7" ht="15">
      <c r="A21" s="12" t="s">
        <v>33</v>
      </c>
      <c r="B21" s="44">
        <v>256.66300000000047</v>
      </c>
      <c r="C21" s="29">
        <v>46.222</v>
      </c>
      <c r="D21" s="29">
        <f t="shared" si="0"/>
        <v>0.6207576568661395</v>
      </c>
      <c r="E21" s="29">
        <v>18.371</v>
      </c>
      <c r="F21" s="27"/>
      <c r="G21" s="27"/>
    </row>
    <row r="22" spans="1:7" ht="15">
      <c r="A22" s="13" t="s">
        <v>34</v>
      </c>
      <c r="B22" s="31">
        <v>8630.452</v>
      </c>
      <c r="C22" s="31">
        <f>+C23+C28+C29</f>
        <v>552.476</v>
      </c>
      <c r="D22" s="31">
        <f t="shared" si="0"/>
        <v>7.4197072224217315</v>
      </c>
      <c r="E22" s="31">
        <v>351.83099999999996</v>
      </c>
      <c r="F22" s="27"/>
      <c r="G22" s="27"/>
    </row>
    <row r="23" spans="1:7" ht="15">
      <c r="A23" s="12" t="s">
        <v>35</v>
      </c>
      <c r="B23" s="29">
        <v>5984.0289999999995</v>
      </c>
      <c r="C23" s="29">
        <f>SUM(C24:C27)</f>
        <v>452.98199999999997</v>
      </c>
      <c r="D23" s="29">
        <f t="shared" si="0"/>
        <v>6.083510988761576</v>
      </c>
      <c r="E23" s="29">
        <v>214.22</v>
      </c>
      <c r="F23" s="27"/>
      <c r="G23" s="27"/>
    </row>
    <row r="24" spans="1:7" ht="15">
      <c r="A24" s="12" t="s">
        <v>36</v>
      </c>
      <c r="B24" s="29">
        <v>129</v>
      </c>
      <c r="C24" s="29">
        <v>0.428</v>
      </c>
      <c r="D24" s="29">
        <f t="shared" si="0"/>
        <v>0.005748004784273888</v>
      </c>
      <c r="E24" s="29">
        <v>4.579</v>
      </c>
      <c r="F24" s="27"/>
      <c r="G24" s="27"/>
    </row>
    <row r="25" spans="1:7" ht="15">
      <c r="A25" s="12" t="s">
        <v>37</v>
      </c>
      <c r="B25" s="29">
        <v>4049.191</v>
      </c>
      <c r="C25" s="29">
        <v>294.136</v>
      </c>
      <c r="D25" s="29">
        <f t="shared" si="0"/>
        <v>3.950222278568188</v>
      </c>
      <c r="E25" s="29">
        <v>131.564</v>
      </c>
      <c r="F25" s="27"/>
      <c r="G25" s="27"/>
    </row>
    <row r="26" spans="1:7" ht="15">
      <c r="A26" s="12" t="s">
        <v>38</v>
      </c>
      <c r="B26" s="29">
        <v>1003.651</v>
      </c>
      <c r="C26" s="29">
        <v>96.566</v>
      </c>
      <c r="D26" s="29">
        <f t="shared" si="0"/>
        <v>1.296873434575216</v>
      </c>
      <c r="E26" s="29">
        <v>31.078</v>
      </c>
      <c r="F26" s="27"/>
      <c r="G26" s="27"/>
    </row>
    <row r="27" spans="1:7" ht="15">
      <c r="A27" s="12" t="s">
        <v>25</v>
      </c>
      <c r="B27" s="29">
        <v>802.1869999999999</v>
      </c>
      <c r="C27" s="29">
        <v>61.852</v>
      </c>
      <c r="D27" s="29">
        <f t="shared" si="0"/>
        <v>0.8306672708338984</v>
      </c>
      <c r="E27" s="29">
        <v>46.999</v>
      </c>
      <c r="F27" s="27"/>
      <c r="G27" s="27"/>
    </row>
    <row r="28" spans="1:7" ht="15">
      <c r="A28" s="12" t="s">
        <v>39</v>
      </c>
      <c r="B28" s="29">
        <v>2419.35</v>
      </c>
      <c r="C28" s="29">
        <v>93.44</v>
      </c>
      <c r="D28" s="29">
        <f t="shared" si="0"/>
        <v>1.254891511781664</v>
      </c>
      <c r="E28" s="29">
        <v>124.151</v>
      </c>
      <c r="F28" s="27"/>
      <c r="G28" s="27"/>
    </row>
    <row r="29" spans="1:7" ht="15">
      <c r="A29" s="12" t="s">
        <v>40</v>
      </c>
      <c r="B29" s="29">
        <v>227.073</v>
      </c>
      <c r="C29" s="29">
        <v>6.054</v>
      </c>
      <c r="D29" s="29">
        <f t="shared" si="0"/>
        <v>0.08130472187849094</v>
      </c>
      <c r="E29" s="29">
        <v>13.46</v>
      </c>
      <c r="F29" s="27"/>
      <c r="G29" s="27"/>
    </row>
    <row r="30" spans="1:7" ht="15">
      <c r="A30" s="14" t="s">
        <v>41</v>
      </c>
      <c r="B30" s="32">
        <v>75906.079</v>
      </c>
      <c r="C30" s="32">
        <f>+C22+C7</f>
        <v>7446.062</v>
      </c>
      <c r="D30" s="32">
        <f>+C30/$C$30*100</f>
        <v>100</v>
      </c>
      <c r="E30" s="32">
        <v>5365.763</v>
      </c>
      <c r="F30" s="27"/>
      <c r="G30" s="38"/>
    </row>
    <row r="31" spans="1:7" ht="33.75" customHeight="1">
      <c r="A31" s="123" t="s">
        <v>14</v>
      </c>
      <c r="B31" s="123"/>
      <c r="C31" s="123"/>
      <c r="D31" s="123"/>
      <c r="E31" s="123"/>
      <c r="F31" s="42"/>
      <c r="G31" s="42"/>
    </row>
    <row r="32" spans="1:7" ht="30" customHeight="1">
      <c r="A32" s="121" t="s">
        <v>222</v>
      </c>
      <c r="B32" s="121"/>
      <c r="C32" s="121"/>
      <c r="D32" s="121"/>
      <c r="E32" s="121"/>
      <c r="F32" s="20"/>
      <c r="G32" s="20"/>
    </row>
    <row r="33" spans="1:7" ht="16.5" customHeight="1">
      <c r="A33" s="121" t="s">
        <v>223</v>
      </c>
      <c r="B33" s="121"/>
      <c r="C33" s="121"/>
      <c r="D33" s="121"/>
      <c r="E33" s="121"/>
      <c r="F33" s="20"/>
      <c r="G33" s="20"/>
    </row>
    <row r="34" spans="1:7" ht="16.5" customHeight="1">
      <c r="A34" s="121" t="s">
        <v>198</v>
      </c>
      <c r="B34" s="121"/>
      <c r="C34" s="121"/>
      <c r="D34" s="121"/>
      <c r="E34" s="121"/>
      <c r="F34" s="20"/>
      <c r="G34" s="20"/>
    </row>
    <row r="35" spans="1:7" ht="16.5" customHeight="1" hidden="1">
      <c r="A35" s="121" t="s">
        <v>208</v>
      </c>
      <c r="B35" s="121"/>
      <c r="C35" s="121"/>
      <c r="D35" s="121"/>
      <c r="E35" s="121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193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206</v>
      </c>
      <c r="C44" s="6" t="s">
        <v>207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14959.169</v>
      </c>
      <c r="C46" s="29">
        <v>1369.574</v>
      </c>
      <c r="D46" s="29">
        <f>+C46/$C$58*100</f>
        <v>17.310134077723674</v>
      </c>
      <c r="E46" s="29">
        <v>989.21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7165.713</v>
      </c>
      <c r="C48" s="29">
        <v>778.284</v>
      </c>
      <c r="D48" s="29">
        <f>+C48/$C$58*100</f>
        <v>9.836781649291744</v>
      </c>
      <c r="E48" s="29">
        <v>464.689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46031.242</v>
      </c>
      <c r="C50" s="29">
        <v>4605.726</v>
      </c>
      <c r="D50" s="29">
        <f>+C50/$C$58*100</f>
        <v>58.21206782930892</v>
      </c>
      <c r="E50" s="29">
        <v>3353.146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7623.849</v>
      </c>
      <c r="C52" s="29">
        <v>674.564</v>
      </c>
      <c r="D52" s="29">
        <f>+C52/$C$58*100</f>
        <v>8.5258578828202</v>
      </c>
      <c r="E52" s="29">
        <v>551.847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129.649</v>
      </c>
      <c r="C54" s="29">
        <v>17.915</v>
      </c>
      <c r="D54" s="29">
        <f>+C54/$C$58*100</f>
        <v>0.22642883991841228</v>
      </c>
      <c r="E54" s="29">
        <v>6.872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5117.894</v>
      </c>
      <c r="C56" s="29">
        <v>465.915</v>
      </c>
      <c r="D56" s="29">
        <f>+C56/$C$58*100</f>
        <v>5.88872972093704</v>
      </c>
      <c r="E56" s="29">
        <v>289.545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81027.516</v>
      </c>
      <c r="C58" s="19">
        <f>SUM(C46:C56)</f>
        <v>7911.978</v>
      </c>
      <c r="D58" s="19">
        <f>+C58/$C$58*100</f>
        <v>100</v>
      </c>
      <c r="E58" s="19">
        <v>5655.309</v>
      </c>
      <c r="F58" s="27"/>
      <c r="G58" s="27"/>
    </row>
    <row r="59" spans="1:7" ht="27" customHeight="1">
      <c r="A59" s="124" t="s">
        <v>14</v>
      </c>
      <c r="B59" s="124"/>
      <c r="C59" s="124"/>
      <c r="D59" s="124"/>
      <c r="E59" s="124"/>
      <c r="F59" s="42"/>
      <c r="G59" s="42"/>
    </row>
    <row r="60" spans="1:7" ht="30" customHeight="1">
      <c r="A60" s="122" t="s">
        <v>224</v>
      </c>
      <c r="B60" s="122"/>
      <c r="C60" s="122"/>
      <c r="D60" s="122"/>
      <c r="E60" s="122"/>
      <c r="F60" s="20"/>
      <c r="G60" s="20"/>
    </row>
    <row r="61" spans="1:7" ht="16.5" customHeight="1">
      <c r="A61" s="121" t="s">
        <v>223</v>
      </c>
      <c r="B61" s="121"/>
      <c r="C61" s="121"/>
      <c r="D61" s="121"/>
      <c r="E61" s="121"/>
      <c r="F61" s="20"/>
      <c r="G61" s="20"/>
    </row>
    <row r="62" spans="1:7" ht="19.5" customHeight="1">
      <c r="A62" s="121" t="s">
        <v>88</v>
      </c>
      <c r="B62" s="121"/>
      <c r="C62" s="121"/>
      <c r="D62" s="121"/>
      <c r="E62" s="121"/>
      <c r="F62" s="20"/>
      <c r="G62" s="20"/>
    </row>
    <row r="63" spans="1:7" ht="16.5" customHeight="1" hidden="1">
      <c r="A63" s="121" t="s">
        <v>208</v>
      </c>
      <c r="B63" s="121"/>
      <c r="C63" s="121"/>
      <c r="D63" s="121"/>
      <c r="E63" s="121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225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206</v>
      </c>
      <c r="C73" s="6" t="s">
        <v>207</v>
      </c>
      <c r="D73" s="6" t="s">
        <v>42</v>
      </c>
      <c r="E73" s="6" t="s">
        <v>86</v>
      </c>
    </row>
    <row r="74" spans="1:5" ht="15">
      <c r="A74" s="11" t="s">
        <v>20</v>
      </c>
      <c r="B74" s="30">
        <v>67275.627</v>
      </c>
      <c r="C74" s="30">
        <f>+C75+C76+C80+C81+C82+C83</f>
        <v>51341.32000000001</v>
      </c>
      <c r="D74" s="30">
        <f>+C74/$C$97*100</f>
        <v>92.39859838493419</v>
      </c>
      <c r="E74" s="30">
        <v>37733.252</v>
      </c>
    </row>
    <row r="75" spans="1:5" ht="15">
      <c r="A75" s="12" t="s">
        <v>21</v>
      </c>
      <c r="B75" s="29">
        <v>29280.449</v>
      </c>
      <c r="C75" s="29">
        <v>23365.623</v>
      </c>
      <c r="D75" s="29">
        <f aca="true" t="shared" si="1" ref="D75:D97">+C75/$C$97*100</f>
        <v>42.05094094952722</v>
      </c>
      <c r="E75" s="29">
        <v>16969.721</v>
      </c>
    </row>
    <row r="76" spans="1:5" ht="15">
      <c r="A76" s="12" t="s">
        <v>22</v>
      </c>
      <c r="B76" s="29">
        <v>10140.992999999999</v>
      </c>
      <c r="C76" s="29">
        <f>SUM(C77:C79)</f>
        <v>7089.714</v>
      </c>
      <c r="D76" s="29">
        <f t="shared" si="1"/>
        <v>12.759306471864088</v>
      </c>
      <c r="E76" s="29">
        <v>4885.923</v>
      </c>
    </row>
    <row r="77" spans="1:5" ht="15">
      <c r="A77" s="12" t="s">
        <v>23</v>
      </c>
      <c r="B77" s="29">
        <v>1771.806</v>
      </c>
      <c r="C77" s="29">
        <v>990.634</v>
      </c>
      <c r="D77" s="29">
        <f t="shared" si="1"/>
        <v>1.7828367699245145</v>
      </c>
      <c r="E77" s="29">
        <v>636.026</v>
      </c>
    </row>
    <row r="78" spans="1:5" ht="15">
      <c r="A78" s="12" t="s">
        <v>24</v>
      </c>
      <c r="B78" s="29">
        <v>8820.547999999999</v>
      </c>
      <c r="C78" s="29">
        <v>6319.79</v>
      </c>
      <c r="D78" s="29">
        <f t="shared" si="1"/>
        <v>11.373679875919105</v>
      </c>
      <c r="E78" s="29">
        <v>4406.036</v>
      </c>
    </row>
    <row r="79" spans="1:5" ht="15">
      <c r="A79" s="12" t="s">
        <v>25</v>
      </c>
      <c r="B79" s="29">
        <v>-451.3610000000008</v>
      </c>
      <c r="C79" s="29">
        <v>-220.71</v>
      </c>
      <c r="D79" s="29">
        <f t="shared" si="1"/>
        <v>-0.3972101739795319</v>
      </c>
      <c r="E79" s="29">
        <v>-156.139</v>
      </c>
    </row>
    <row r="80" spans="1:5" ht="15">
      <c r="A80" s="12" t="s">
        <v>26</v>
      </c>
      <c r="B80" s="29">
        <v>76.459</v>
      </c>
      <c r="C80" s="29">
        <v>31.871</v>
      </c>
      <c r="D80" s="29">
        <f t="shared" si="1"/>
        <v>0.057358005776365635</v>
      </c>
      <c r="E80" s="29">
        <v>15.655</v>
      </c>
    </row>
    <row r="81" spans="1:5" ht="15">
      <c r="A81" s="12" t="s">
        <v>27</v>
      </c>
      <c r="B81" s="29">
        <v>11872.408</v>
      </c>
      <c r="C81" s="29">
        <v>9579.108</v>
      </c>
      <c r="D81" s="29">
        <f t="shared" si="1"/>
        <v>17.239450660363037</v>
      </c>
      <c r="E81" s="29">
        <v>7136.921</v>
      </c>
    </row>
    <row r="82" spans="1:5" ht="15">
      <c r="A82" s="12" t="s">
        <v>28</v>
      </c>
      <c r="B82" s="29">
        <v>3107.407</v>
      </c>
      <c r="C82" s="29">
        <v>2314.139</v>
      </c>
      <c r="D82" s="29">
        <f t="shared" si="1"/>
        <v>4.164739045819492</v>
      </c>
      <c r="E82" s="29">
        <v>1790.526</v>
      </c>
    </row>
    <row r="83" spans="1:5" ht="15">
      <c r="A83" s="12" t="s">
        <v>29</v>
      </c>
      <c r="B83" s="29">
        <v>12797.911</v>
      </c>
      <c r="C83" s="29">
        <f>+C84+C85+C88</f>
        <v>8960.865000000002</v>
      </c>
      <c r="D83" s="29">
        <f t="shared" si="1"/>
        <v>16.126803251583972</v>
      </c>
      <c r="E83" s="29">
        <v>6934.505999999999</v>
      </c>
    </row>
    <row r="84" spans="1:5" ht="15">
      <c r="A84" s="12" t="s">
        <v>30</v>
      </c>
      <c r="B84" s="29">
        <v>5796.768</v>
      </c>
      <c r="C84" s="29">
        <v>4230.588</v>
      </c>
      <c r="D84" s="29">
        <f t="shared" si="1"/>
        <v>7.613758305086855</v>
      </c>
      <c r="E84" s="29">
        <v>3242.245</v>
      </c>
    </row>
    <row r="85" spans="1:5" ht="15">
      <c r="A85" s="12" t="s">
        <v>31</v>
      </c>
      <c r="B85" s="29">
        <v>6744.48</v>
      </c>
      <c r="C85" s="29">
        <f>SUM(C86:C87)</f>
        <v>4357.041</v>
      </c>
      <c r="D85" s="29">
        <f t="shared" si="1"/>
        <v>7.841334845027202</v>
      </c>
      <c r="E85" s="29">
        <v>3505.0719999999997</v>
      </c>
    </row>
    <row r="86" spans="1:5" ht="15">
      <c r="A86" s="12" t="s">
        <v>199</v>
      </c>
      <c r="B86" s="44">
        <v>6409.123</v>
      </c>
      <c r="C86" s="29">
        <v>3997.702</v>
      </c>
      <c r="D86" s="29">
        <f t="shared" si="1"/>
        <v>7.194635072893492</v>
      </c>
      <c r="E86" s="29">
        <v>3116.006</v>
      </c>
    </row>
    <row r="87" spans="1:5" ht="15">
      <c r="A87" s="12" t="s">
        <v>32</v>
      </c>
      <c r="B87" s="44">
        <v>335.35699999999997</v>
      </c>
      <c r="C87" s="29">
        <v>359.339</v>
      </c>
      <c r="D87" s="29">
        <f t="shared" si="1"/>
        <v>0.6466997721337094</v>
      </c>
      <c r="E87" s="29">
        <v>389.066</v>
      </c>
    </row>
    <row r="88" spans="1:5" ht="15">
      <c r="A88" s="12" t="s">
        <v>33</v>
      </c>
      <c r="B88" s="44">
        <v>256.66300000000047</v>
      </c>
      <c r="C88" s="29">
        <v>373.236</v>
      </c>
      <c r="D88" s="29">
        <f t="shared" si="1"/>
        <v>0.6717101014699133</v>
      </c>
      <c r="E88" s="29">
        <v>187.189</v>
      </c>
    </row>
    <row r="89" spans="1:5" ht="15">
      <c r="A89" s="13" t="s">
        <v>34</v>
      </c>
      <c r="B89" s="31">
        <v>8630.452</v>
      </c>
      <c r="C89" s="31">
        <f>+C90+C95+C96</f>
        <v>4223.722</v>
      </c>
      <c r="D89" s="31">
        <f t="shared" si="1"/>
        <v>7.601401615065815</v>
      </c>
      <c r="E89" s="31">
        <v>2265.5040000000004</v>
      </c>
    </row>
    <row r="90" spans="1:5" ht="15">
      <c r="A90" s="12" t="s">
        <v>35</v>
      </c>
      <c r="B90" s="29">
        <v>5984.0289999999995</v>
      </c>
      <c r="C90" s="29">
        <f>SUM(C91:C94)</f>
        <v>2713.518</v>
      </c>
      <c r="D90" s="29">
        <f t="shared" si="1"/>
        <v>4.883498513327857</v>
      </c>
      <c r="E90" s="29">
        <v>1415.005</v>
      </c>
    </row>
    <row r="91" spans="1:5" ht="15">
      <c r="A91" s="12" t="s">
        <v>36</v>
      </c>
      <c r="B91" s="29">
        <v>129</v>
      </c>
      <c r="C91" s="29">
        <v>22.739</v>
      </c>
      <c r="D91" s="29">
        <f t="shared" si="1"/>
        <v>0.04092321211599192</v>
      </c>
      <c r="E91" s="29">
        <v>15.919</v>
      </c>
    </row>
    <row r="92" spans="1:5" ht="15">
      <c r="A92" s="12" t="s">
        <v>37</v>
      </c>
      <c r="B92" s="29">
        <v>4049.191</v>
      </c>
      <c r="C92" s="29">
        <v>1848.498</v>
      </c>
      <c r="D92" s="29">
        <f t="shared" si="1"/>
        <v>3.326728341175374</v>
      </c>
      <c r="E92" s="29">
        <v>861.105</v>
      </c>
    </row>
    <row r="93" spans="1:5" ht="15">
      <c r="A93" s="12" t="s">
        <v>38</v>
      </c>
      <c r="B93" s="29">
        <v>1003.651</v>
      </c>
      <c r="C93" s="29">
        <v>383.807</v>
      </c>
      <c r="D93" s="29">
        <f t="shared" si="1"/>
        <v>0.690734652913607</v>
      </c>
      <c r="E93" s="29">
        <v>225.532</v>
      </c>
    </row>
    <row r="94" spans="1:5" ht="15">
      <c r="A94" s="12" t="s">
        <v>25</v>
      </c>
      <c r="B94" s="29">
        <v>802.1869999999999</v>
      </c>
      <c r="C94" s="29">
        <v>458.474</v>
      </c>
      <c r="D94" s="29">
        <f t="shared" si="1"/>
        <v>0.8251123071228849</v>
      </c>
      <c r="E94" s="29">
        <v>312.449</v>
      </c>
    </row>
    <row r="95" spans="1:5" ht="15">
      <c r="A95" s="12" t="s">
        <v>39</v>
      </c>
      <c r="B95" s="29">
        <v>2419.35</v>
      </c>
      <c r="C95" s="29">
        <v>1377.462</v>
      </c>
      <c r="D95" s="29">
        <f t="shared" si="1"/>
        <v>2.4790082944596707</v>
      </c>
      <c r="E95" s="29">
        <v>798.465</v>
      </c>
    </row>
    <row r="96" spans="1:5" ht="15">
      <c r="A96" s="12" t="s">
        <v>40</v>
      </c>
      <c r="B96" s="29">
        <v>227.073</v>
      </c>
      <c r="C96" s="29">
        <v>132.742</v>
      </c>
      <c r="D96" s="29">
        <f t="shared" si="1"/>
        <v>0.23889480727828832</v>
      </c>
      <c r="E96" s="29">
        <v>52.034</v>
      </c>
    </row>
    <row r="97" spans="1:5" ht="15">
      <c r="A97" s="14" t="s">
        <v>41</v>
      </c>
      <c r="B97" s="32">
        <v>75906.079</v>
      </c>
      <c r="C97" s="32">
        <f>+C89+C74</f>
        <v>55565.04200000001</v>
      </c>
      <c r="D97" s="32">
        <f t="shared" si="1"/>
        <v>100</v>
      </c>
      <c r="E97" s="32">
        <v>39998.756</v>
      </c>
    </row>
    <row r="98" spans="1:5" ht="28.5" customHeight="1">
      <c r="A98" s="123" t="s">
        <v>14</v>
      </c>
      <c r="B98" s="123"/>
      <c r="C98" s="123"/>
      <c r="D98" s="123"/>
      <c r="E98" s="123"/>
    </row>
    <row r="99" spans="1:5" ht="30" customHeight="1">
      <c r="A99" s="122" t="s">
        <v>226</v>
      </c>
      <c r="B99" s="122"/>
      <c r="C99" s="122"/>
      <c r="D99" s="122"/>
      <c r="E99" s="122"/>
    </row>
    <row r="100" spans="1:5" ht="15">
      <c r="A100" s="121" t="s">
        <v>227</v>
      </c>
      <c r="B100" s="121"/>
      <c r="C100" s="121"/>
      <c r="D100" s="121"/>
      <c r="E100" s="121"/>
    </row>
    <row r="101" spans="1:5" ht="15">
      <c r="A101" s="121" t="s">
        <v>198</v>
      </c>
      <c r="B101" s="121"/>
      <c r="C101" s="121"/>
      <c r="D101" s="121"/>
      <c r="E101" s="121"/>
    </row>
    <row r="102" spans="1:5" ht="15" hidden="1">
      <c r="A102" s="121" t="s">
        <v>208</v>
      </c>
      <c r="B102" s="121"/>
      <c r="C102" s="121"/>
      <c r="D102" s="121"/>
      <c r="E102" s="121"/>
    </row>
    <row r="103" spans="1:5" ht="15">
      <c r="A103" s="121"/>
      <c r="B103" s="121"/>
      <c r="C103" s="121"/>
      <c r="D103" s="121"/>
      <c r="E103" s="121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206</v>
      </c>
      <c r="C111" s="6" t="s">
        <v>207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14959.169</v>
      </c>
      <c r="C113" s="29">
        <v>10271.939</v>
      </c>
      <c r="D113" s="29">
        <f>+C113/$C$125*100</f>
        <v>17.2574520185131</v>
      </c>
      <c r="E113" s="29">
        <v>7455.322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7165.713</v>
      </c>
      <c r="C115" s="29">
        <v>5535.871</v>
      </c>
      <c r="D115" s="29">
        <f>+C115/$C$125*100</f>
        <v>9.300583673946868</v>
      </c>
      <c r="E115" s="29">
        <v>3554.214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46031.242</v>
      </c>
      <c r="C117" s="29">
        <v>34590.761</v>
      </c>
      <c r="D117" s="29">
        <f>+C117/$C$125*100</f>
        <v>58.11448045411427</v>
      </c>
      <c r="E117" s="29">
        <v>25248.702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7623.849</v>
      </c>
      <c r="C119" s="29">
        <v>5115.396</v>
      </c>
      <c r="D119" s="29">
        <f>+C119/$C$125*100</f>
        <v>8.594161338545119</v>
      </c>
      <c r="E119" s="29">
        <v>3698.418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129.649</v>
      </c>
      <c r="C121" s="29">
        <v>51.076</v>
      </c>
      <c r="D121" s="29">
        <f>+C121/$C$125*100</f>
        <v>0.08581063607343997</v>
      </c>
      <c r="E121" s="29">
        <v>42.099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5117.894</v>
      </c>
      <c r="C123" s="29">
        <v>3956.716</v>
      </c>
      <c r="D123" s="29">
        <f>+C123/$C$125*100</f>
        <v>6.647511878807211</v>
      </c>
      <c r="E123" s="29">
        <v>2415.141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81027.516</v>
      </c>
      <c r="C125" s="19">
        <f>SUM(C113:C123)</f>
        <v>59521.759</v>
      </c>
      <c r="D125" s="19">
        <f>+C125/$C$125*100</f>
        <v>100</v>
      </c>
      <c r="E125" s="19">
        <v>42413.896</v>
      </c>
    </row>
    <row r="126" spans="1:5" ht="32.25" customHeight="1">
      <c r="A126" s="124" t="s">
        <v>14</v>
      </c>
      <c r="B126" s="124"/>
      <c r="C126" s="124"/>
      <c r="D126" s="124"/>
      <c r="E126" s="124"/>
    </row>
    <row r="127" spans="1:5" ht="32.25" customHeight="1">
      <c r="A127" s="121" t="s">
        <v>226</v>
      </c>
      <c r="B127" s="121"/>
      <c r="C127" s="121"/>
      <c r="D127" s="121"/>
      <c r="E127" s="121"/>
    </row>
    <row r="128" spans="1:5" ht="15">
      <c r="A128" s="121" t="s">
        <v>227</v>
      </c>
      <c r="B128" s="121"/>
      <c r="C128" s="121"/>
      <c r="D128" s="121"/>
      <c r="E128" s="121"/>
    </row>
    <row r="129" spans="1:5" ht="15">
      <c r="A129" s="121" t="s">
        <v>88</v>
      </c>
      <c r="B129" s="121"/>
      <c r="C129" s="121"/>
      <c r="D129" s="121"/>
      <c r="E129" s="121"/>
    </row>
    <row r="130" spans="1:5" ht="15">
      <c r="A130" s="121" t="s">
        <v>208</v>
      </c>
      <c r="B130" s="121"/>
      <c r="C130" s="121"/>
      <c r="D130" s="121"/>
      <c r="E130" s="121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35:E35"/>
    <mergeCell ref="A126:E126"/>
    <mergeCell ref="A63:E63"/>
    <mergeCell ref="A61:E61"/>
    <mergeCell ref="A130:E130"/>
    <mergeCell ref="A98:E98"/>
    <mergeCell ref="A99:E99"/>
    <mergeCell ref="A100:E100"/>
    <mergeCell ref="A101:E101"/>
    <mergeCell ref="A31:E31"/>
    <mergeCell ref="A59:E59"/>
    <mergeCell ref="A34:E34"/>
    <mergeCell ref="A32:E32"/>
    <mergeCell ref="A33:E33"/>
    <mergeCell ref="A128:E128"/>
    <mergeCell ref="A102:E102"/>
    <mergeCell ref="A129:E129"/>
    <mergeCell ref="A62:E62"/>
    <mergeCell ref="A103:E103"/>
    <mergeCell ref="A60:E60"/>
    <mergeCell ref="A127:E127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634.59</v>
      </c>
      <c r="C7" s="29">
        <f aca="true" t="shared" si="0" ref="C7:C13">+B7/$B$13*100</f>
        <v>11.744028698372468</v>
      </c>
      <c r="D7" s="29">
        <v>486.561</v>
      </c>
    </row>
    <row r="8" spans="1:4" ht="16.5" customHeight="1">
      <c r="A8" s="4" t="s">
        <v>51</v>
      </c>
      <c r="B8" s="29">
        <v>1095.892</v>
      </c>
      <c r="C8" s="29">
        <f t="shared" si="0"/>
        <v>20.28110606583274</v>
      </c>
      <c r="D8" s="29">
        <v>762.642</v>
      </c>
    </row>
    <row r="9" spans="1:4" ht="16.5" customHeight="1">
      <c r="A9" s="4" t="s">
        <v>52</v>
      </c>
      <c r="B9" s="29">
        <v>1357.811</v>
      </c>
      <c r="C9" s="29">
        <f t="shared" si="0"/>
        <v>25.128305442830513</v>
      </c>
      <c r="D9" s="29">
        <v>1021.471</v>
      </c>
    </row>
    <row r="10" spans="1:4" ht="16.5" customHeight="1">
      <c r="A10" s="4" t="s">
        <v>53</v>
      </c>
      <c r="B10" s="29">
        <v>2005.299</v>
      </c>
      <c r="C10" s="29">
        <f t="shared" si="0"/>
        <v>37.11103075185176</v>
      </c>
      <c r="D10" s="29">
        <v>1607.972</v>
      </c>
    </row>
    <row r="11" spans="1:4" ht="16.5" customHeight="1">
      <c r="A11" s="4" t="s">
        <v>194</v>
      </c>
      <c r="B11" s="29"/>
      <c r="C11" s="29">
        <f t="shared" si="0"/>
        <v>0</v>
      </c>
      <c r="D11" s="29">
        <v>162.11</v>
      </c>
    </row>
    <row r="12" spans="1:4" ht="16.5" customHeight="1">
      <c r="A12" s="4" t="s">
        <v>54</v>
      </c>
      <c r="B12" s="29">
        <f>275.46+34.46</f>
        <v>309.91999999999996</v>
      </c>
      <c r="C12" s="29">
        <f t="shared" si="0"/>
        <v>5.735529041112521</v>
      </c>
      <c r="D12" s="29">
        <v>292.63300000000004</v>
      </c>
    </row>
    <row r="13" spans="1:4" ht="15">
      <c r="A13" s="18" t="s">
        <v>48</v>
      </c>
      <c r="B13" s="19">
        <f>SUM(B7:B12)</f>
        <v>5403.512</v>
      </c>
      <c r="C13" s="19">
        <f t="shared" si="0"/>
        <v>100</v>
      </c>
      <c r="D13" s="19">
        <v>4333.389</v>
      </c>
    </row>
    <row r="14" ht="15">
      <c r="A14" t="s">
        <v>228</v>
      </c>
    </row>
    <row r="15" ht="15">
      <c r="A15" t="s">
        <v>229</v>
      </c>
    </row>
    <row r="16" ht="15">
      <c r="A16" t="s">
        <v>195</v>
      </c>
    </row>
    <row r="18" ht="15">
      <c r="A18" t="s">
        <v>196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B25" sqref="B25"/>
    </sheetView>
  </sheetViews>
  <sheetFormatPr defaultColWidth="11.421875" defaultRowHeight="15"/>
  <cols>
    <col min="1" max="1" width="6.4218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230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37677416890.5</v>
      </c>
      <c r="D11" s="71">
        <f>SUM(D12:D15)</f>
        <v>4434044008.33</v>
      </c>
      <c r="E11" s="71">
        <f>SUM(E12:E15)</f>
        <v>9586373180.800001</v>
      </c>
      <c r="F11" s="87">
        <f aca="true" t="shared" si="0" ref="F11:F20">SUM(C11:E11)</f>
        <v>51697834079.630005</v>
      </c>
    </row>
    <row r="12" spans="1:6" s="79" customFormat="1" ht="15">
      <c r="A12" s="88"/>
      <c r="B12" s="89" t="s">
        <v>102</v>
      </c>
      <c r="C12" s="90">
        <v>35901814943.7</v>
      </c>
      <c r="D12" s="90">
        <v>483795971.06</v>
      </c>
      <c r="E12" s="90">
        <v>330680304.95</v>
      </c>
      <c r="F12" s="91">
        <f t="shared" si="0"/>
        <v>36716291219.70999</v>
      </c>
    </row>
    <row r="13" spans="1:6" s="79" customFormat="1" ht="15">
      <c r="A13" s="88"/>
      <c r="B13" s="89" t="s">
        <v>103</v>
      </c>
      <c r="C13" s="90">
        <v>4284818.22</v>
      </c>
      <c r="D13" s="90"/>
      <c r="E13" s="90">
        <v>9188258462.11</v>
      </c>
      <c r="F13" s="91">
        <f t="shared" si="0"/>
        <v>9192543280.33</v>
      </c>
    </row>
    <row r="14" spans="1:6" s="79" customFormat="1" ht="15">
      <c r="A14" s="88"/>
      <c r="B14" s="89" t="s">
        <v>104</v>
      </c>
      <c r="C14" s="90">
        <v>255929194.18</v>
      </c>
      <c r="D14" s="90">
        <v>3003701987.59</v>
      </c>
      <c r="E14" s="90">
        <v>4726849.18</v>
      </c>
      <c r="F14" s="91">
        <f t="shared" si="0"/>
        <v>3264358030.95</v>
      </c>
    </row>
    <row r="15" spans="1:6" s="79" customFormat="1" ht="15">
      <c r="A15" s="88"/>
      <c r="B15" s="89" t="s">
        <v>105</v>
      </c>
      <c r="C15" s="90">
        <v>1515387934.4</v>
      </c>
      <c r="D15" s="90">
        <v>946546049.68</v>
      </c>
      <c r="E15" s="90">
        <v>62707564.56</v>
      </c>
      <c r="F15" s="91">
        <f t="shared" si="0"/>
        <v>2524641548.64</v>
      </c>
    </row>
    <row r="16" spans="1:6" ht="15">
      <c r="A16" s="85" t="s">
        <v>106</v>
      </c>
      <c r="B16" s="86" t="s">
        <v>20</v>
      </c>
      <c r="C16" s="71">
        <f>SUM(C17:C23)</f>
        <v>35365636758.31</v>
      </c>
      <c r="D16" s="71">
        <f>SUM(D17:D23)</f>
        <v>4074317596.0799994</v>
      </c>
      <c r="E16" s="71">
        <f>SUM(E17:E23)</f>
        <v>10754712166.04</v>
      </c>
      <c r="F16" s="87">
        <f t="shared" si="0"/>
        <v>50194666520.43</v>
      </c>
    </row>
    <row r="17" spans="1:6" s="79" customFormat="1" ht="15">
      <c r="A17" s="88"/>
      <c r="B17" s="89" t="s">
        <v>107</v>
      </c>
      <c r="C17" s="90">
        <v>22598207005.25</v>
      </c>
      <c r="D17" s="90">
        <v>614650268.24</v>
      </c>
      <c r="E17" s="90">
        <v>152765760.61</v>
      </c>
      <c r="F17" s="91">
        <f t="shared" si="0"/>
        <v>23365623034.100002</v>
      </c>
    </row>
    <row r="18" spans="1:6" s="79" customFormat="1" ht="15">
      <c r="A18" s="88"/>
      <c r="B18" s="89" t="s">
        <v>108</v>
      </c>
      <c r="C18" s="90">
        <v>3311280174.51</v>
      </c>
      <c r="D18" s="90">
        <v>1049566462.73</v>
      </c>
      <c r="E18" s="90">
        <v>2728867146</v>
      </c>
      <c r="F18" s="91">
        <f t="shared" si="0"/>
        <v>7089713783.24</v>
      </c>
    </row>
    <row r="19" spans="1:6" s="79" customFormat="1" ht="15">
      <c r="A19" s="88"/>
      <c r="B19" s="89" t="s">
        <v>109</v>
      </c>
      <c r="C19" s="90">
        <v>31870813.69</v>
      </c>
      <c r="D19" s="90"/>
      <c r="E19" s="90"/>
      <c r="F19" s="91">
        <f t="shared" si="0"/>
        <v>31870813.69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559611219.73</v>
      </c>
      <c r="D21" s="90"/>
      <c r="E21" s="90">
        <v>7872843146.83</v>
      </c>
      <c r="F21" s="91">
        <f>SUM(C21:E21)</f>
        <v>8432454366.559999</v>
      </c>
    </row>
    <row r="22" spans="1:6" s="79" customFormat="1" ht="15">
      <c r="A22" s="88"/>
      <c r="B22" s="89" t="s">
        <v>112</v>
      </c>
      <c r="C22" s="90"/>
      <c r="D22" s="90">
        <v>2314138628.97</v>
      </c>
      <c r="E22" s="90"/>
      <c r="F22" s="91">
        <f>SUM(C22:E22)</f>
        <v>2314138628.97</v>
      </c>
    </row>
    <row r="23" spans="1:6" s="79" customFormat="1" ht="15">
      <c r="A23" s="88"/>
      <c r="B23" s="89" t="s">
        <v>113</v>
      </c>
      <c r="C23" s="90">
        <v>8864667545.13</v>
      </c>
      <c r="D23" s="90">
        <v>95962236.14</v>
      </c>
      <c r="E23" s="90">
        <v>236112.6</v>
      </c>
      <c r="F23" s="91">
        <f>SUM(C23:E23)</f>
        <v>8960865893.869999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2311780132.1900024</v>
      </c>
      <c r="D25" s="71">
        <f>+D11-D16</f>
        <v>359726412.2500005</v>
      </c>
      <c r="E25" s="71">
        <f>+E11-E16</f>
        <v>-1168338985.2399998</v>
      </c>
      <c r="F25" s="87">
        <f aca="true" t="shared" si="1" ref="F25:F32">SUM(C25:E25)</f>
        <v>1503167559.2000031</v>
      </c>
    </row>
    <row r="26" spans="1:6" ht="15">
      <c r="A26" s="85" t="s">
        <v>117</v>
      </c>
      <c r="B26" s="86" t="s">
        <v>118</v>
      </c>
      <c r="C26" s="94">
        <v>1122473948.11</v>
      </c>
      <c r="D26" s="94">
        <v>227418954.2</v>
      </c>
      <c r="E26" s="94"/>
      <c r="F26" s="87">
        <f t="shared" si="1"/>
        <v>1349892902.31</v>
      </c>
    </row>
    <row r="27" spans="1:6" ht="15">
      <c r="A27" s="85" t="s">
        <v>119</v>
      </c>
      <c r="B27" s="86" t="s">
        <v>34</v>
      </c>
      <c r="C27" s="71">
        <f>SUM(C28:C30)</f>
        <v>3063481221.2200003</v>
      </c>
      <c r="D27" s="71">
        <f>SUM(D28:D30)</f>
        <v>1159413810.6399999</v>
      </c>
      <c r="E27" s="71">
        <f>SUM(E28:E30)</f>
        <v>826331.94</v>
      </c>
      <c r="F27" s="87">
        <f t="shared" si="1"/>
        <v>4223721363.8</v>
      </c>
    </row>
    <row r="28" spans="1:6" s="79" customFormat="1" ht="15">
      <c r="A28" s="88"/>
      <c r="B28" s="89" t="s">
        <v>120</v>
      </c>
      <c r="C28" s="90">
        <v>1687885703.01</v>
      </c>
      <c r="D28" s="90">
        <v>1024805626.88</v>
      </c>
      <c r="E28" s="90">
        <v>826331.94</v>
      </c>
      <c r="F28" s="91">
        <f t="shared" si="1"/>
        <v>2713517661.83</v>
      </c>
    </row>
    <row r="29" spans="1:6" s="79" customFormat="1" ht="15">
      <c r="A29" s="88"/>
      <c r="B29" s="89" t="s">
        <v>121</v>
      </c>
      <c r="C29" s="90">
        <v>1323536419.93</v>
      </c>
      <c r="D29" s="90">
        <v>53925422.23</v>
      </c>
      <c r="E29" s="90"/>
      <c r="F29" s="91">
        <f t="shared" si="1"/>
        <v>1377461842.16</v>
      </c>
    </row>
    <row r="30" spans="1:6" s="79" customFormat="1" ht="15">
      <c r="A30" s="88"/>
      <c r="B30" s="89" t="s">
        <v>122</v>
      </c>
      <c r="C30" s="90">
        <v>52059098.28</v>
      </c>
      <c r="D30" s="90">
        <v>80682761.53</v>
      </c>
      <c r="E30" s="90"/>
      <c r="F30" s="91">
        <f t="shared" si="1"/>
        <v>132741859.81</v>
      </c>
    </row>
    <row r="31" spans="1:6" ht="15">
      <c r="A31" s="85" t="s">
        <v>123</v>
      </c>
      <c r="B31" s="86" t="s">
        <v>124</v>
      </c>
      <c r="C31" s="71">
        <f>+C11+C26</f>
        <v>38799890838.61</v>
      </c>
      <c r="D31" s="71">
        <f>+D11+D26</f>
        <v>4661462962.53</v>
      </c>
      <c r="E31" s="71">
        <f>+E11+E26</f>
        <v>9586373180.800001</v>
      </c>
      <c r="F31" s="87">
        <f t="shared" si="1"/>
        <v>53047726981.94</v>
      </c>
    </row>
    <row r="32" spans="1:6" ht="15">
      <c r="A32" s="85" t="s">
        <v>125</v>
      </c>
      <c r="B32" s="86" t="s">
        <v>126</v>
      </c>
      <c r="C32" s="71">
        <f>+C16+C27</f>
        <v>38429117979.53</v>
      </c>
      <c r="D32" s="71">
        <f>+D16+D27</f>
        <v>5233731406.719999</v>
      </c>
      <c r="E32" s="71">
        <f>+E16+E27</f>
        <v>10755538497.980001</v>
      </c>
      <c r="F32" s="87">
        <f t="shared" si="1"/>
        <v>54418387884.23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370772859.08000183</v>
      </c>
      <c r="D35" s="71">
        <f>+D31-D32</f>
        <v>-572268444.1899996</v>
      </c>
      <c r="E35" s="71">
        <f>+E31-E32</f>
        <v>-1169165317.1800003</v>
      </c>
      <c r="F35" s="87">
        <f>SUM(C35:E35)</f>
        <v>-1370660902.289998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1146653650.77</v>
      </c>
      <c r="F37" s="87">
        <f>SUM(C37:E37)</f>
        <v>1146653650.77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+C35-C37</f>
        <v>370772859.08000183</v>
      </c>
      <c r="D40" s="71">
        <f>+D35-D37</f>
        <v>-572268444.1899996</v>
      </c>
      <c r="E40" s="71">
        <f>+E35-E37</f>
        <v>-2315818967.9500003</v>
      </c>
      <c r="F40" s="87">
        <f aca="true" t="shared" si="2" ref="F40:F65">SUM(C40:E40)</f>
        <v>-2517314553.059998</v>
      </c>
      <c r="I40" s="73"/>
    </row>
    <row r="41" spans="1:9" s="2" customFormat="1" ht="15">
      <c r="A41" s="98" t="s">
        <v>137</v>
      </c>
      <c r="B41" s="86" t="s">
        <v>138</v>
      </c>
      <c r="C41" s="94">
        <v>491037331.22</v>
      </c>
      <c r="D41" s="94">
        <v>1152418120.49</v>
      </c>
      <c r="E41" s="94">
        <v>977064034.36</v>
      </c>
      <c r="F41" s="87">
        <f t="shared" si="2"/>
        <v>2620519486.07</v>
      </c>
      <c r="I41" s="82"/>
    </row>
    <row r="42" spans="1:9" s="2" customFormat="1" ht="15">
      <c r="A42" s="98" t="s">
        <v>139</v>
      </c>
      <c r="B42" s="86" t="s">
        <v>140</v>
      </c>
      <c r="C42" s="94">
        <v>2489946246.5</v>
      </c>
      <c r="D42" s="94">
        <v>557840471.39</v>
      </c>
      <c r="E42" s="94"/>
      <c r="F42" s="87">
        <f t="shared" si="2"/>
        <v>3047786717.89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-1628136056.1999981</v>
      </c>
      <c r="D43" s="71">
        <f>D40+D41-D42</f>
        <v>22309204.910000443</v>
      </c>
      <c r="E43" s="71">
        <f>E40+E41-E42</f>
        <v>-1338754933.5900002</v>
      </c>
      <c r="F43" s="87">
        <f t="shared" si="2"/>
        <v>-2944581784.8799977</v>
      </c>
      <c r="I43" s="73"/>
    </row>
    <row r="44" spans="1:6" ht="15">
      <c r="A44" s="85" t="s">
        <v>143</v>
      </c>
      <c r="B44" s="76" t="s">
        <v>144</v>
      </c>
      <c r="C44" s="74">
        <f>+C45+C56+C66</f>
        <v>6877059474</v>
      </c>
      <c r="D44" s="74">
        <f>+D45+D56+D66</f>
        <v>727820935.3199999</v>
      </c>
      <c r="E44" s="74">
        <f>+E45+E56+E66</f>
        <v>1452358467.9</v>
      </c>
      <c r="F44" s="99">
        <f t="shared" si="2"/>
        <v>9057238877.22</v>
      </c>
    </row>
    <row r="45" spans="1:6" s="2" customFormat="1" ht="15">
      <c r="A45" s="98"/>
      <c r="B45" s="76" t="s">
        <v>145</v>
      </c>
      <c r="C45" s="74">
        <f>+C46+C47+C48+C49+C55</f>
        <v>550167619.3199999</v>
      </c>
      <c r="D45" s="74">
        <f>+D46+D47+D48+D49+D55</f>
        <v>165236360.66</v>
      </c>
      <c r="E45" s="74">
        <f>+E46+E47+E48+E49+E55</f>
        <v>0</v>
      </c>
      <c r="F45" s="99">
        <f t="shared" si="2"/>
        <v>715403979.9799999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148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149</v>
      </c>
      <c r="C49" s="74">
        <f>SUM(C50:C54)</f>
        <v>550167619.3199999</v>
      </c>
      <c r="D49" s="74">
        <f>SUM(D50:D54)</f>
        <v>165236360.66</v>
      </c>
      <c r="E49" s="74">
        <f>SUM(E50:E54)</f>
        <v>0</v>
      </c>
      <c r="F49" s="105">
        <f t="shared" si="2"/>
        <v>715403979.9799999</v>
      </c>
    </row>
    <row r="50" spans="1:6" s="79" customFormat="1" ht="15">
      <c r="A50" s="100"/>
      <c r="B50" s="106" t="s">
        <v>150</v>
      </c>
      <c r="C50" s="80">
        <v>516524895.33</v>
      </c>
      <c r="D50" s="80">
        <v>165236360.66</v>
      </c>
      <c r="E50" s="80"/>
      <c r="F50" s="103">
        <f t="shared" si="2"/>
        <v>681761255.99</v>
      </c>
    </row>
    <row r="51" spans="1:6" s="79" customFormat="1" ht="15">
      <c r="A51" s="100"/>
      <c r="B51" s="106" t="s">
        <v>151</v>
      </c>
      <c r="C51" s="80">
        <v>7999938.24</v>
      </c>
      <c r="D51" s="80"/>
      <c r="E51" s="80"/>
      <c r="F51" s="103">
        <f t="shared" si="2"/>
        <v>7999938.24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25642785.75</v>
      </c>
      <c r="D53" s="80"/>
      <c r="E53" s="80"/>
      <c r="F53" s="103">
        <f t="shared" si="2"/>
        <v>25642785.75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6326891854.68</v>
      </c>
      <c r="D56" s="74">
        <f>SUM(D57:D65)</f>
        <v>562584574.66</v>
      </c>
      <c r="E56" s="74">
        <f>SUM(E57:E65)</f>
        <v>1452358467.9</v>
      </c>
      <c r="F56" s="105">
        <f t="shared" si="2"/>
        <v>8341834897.24</v>
      </c>
    </row>
    <row r="57" spans="1:6" s="79" customFormat="1" ht="15">
      <c r="A57" s="100"/>
      <c r="B57" s="101" t="s">
        <v>157</v>
      </c>
      <c r="C57" s="80">
        <v>618607648.64</v>
      </c>
      <c r="D57" s="80"/>
      <c r="E57" s="80"/>
      <c r="F57" s="102">
        <f t="shared" si="2"/>
        <v>618607648.64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 hidden="1">
      <c r="A61" s="100"/>
      <c r="B61" s="101" t="s">
        <v>161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5628231085.13</v>
      </c>
      <c r="D63" s="80">
        <v>562584574.66</v>
      </c>
      <c r="E63" s="80">
        <v>1452358467.9</v>
      </c>
      <c r="F63" s="102">
        <f t="shared" si="2"/>
        <v>7643174127.690001</v>
      </c>
    </row>
    <row r="64" spans="1:6" s="79" customFormat="1" ht="15" hidden="1">
      <c r="A64" s="100"/>
      <c r="B64" s="118" t="s">
        <v>157</v>
      </c>
      <c r="C64" s="80"/>
      <c r="D64" s="80"/>
      <c r="E64" s="80"/>
      <c r="F64" s="102"/>
    </row>
    <row r="65" spans="1:6" s="79" customFormat="1" ht="15">
      <c r="A65" s="100"/>
      <c r="B65" s="101" t="s">
        <v>164</v>
      </c>
      <c r="C65" s="80">
        <v>80053120.91</v>
      </c>
      <c r="D65" s="80"/>
      <c r="E65" s="80"/>
      <c r="F65" s="102">
        <f t="shared" si="2"/>
        <v>80053120.91</v>
      </c>
    </row>
    <row r="66" spans="1:6" ht="15" hidden="1">
      <c r="A66" s="98"/>
      <c r="B66" s="76" t="s">
        <v>165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166</v>
      </c>
      <c r="B67" s="76" t="s">
        <v>167</v>
      </c>
      <c r="C67" s="74">
        <f>+C68+C78+C87</f>
        <v>5246298207.3</v>
      </c>
      <c r="D67" s="74">
        <f>+D68+D78+D87</f>
        <v>752755350.73</v>
      </c>
      <c r="E67" s="74">
        <f>+E68+E78+E87</f>
        <v>113603534.31</v>
      </c>
      <c r="F67" s="99">
        <f t="shared" si="3"/>
        <v>6112657092.340001</v>
      </c>
    </row>
    <row r="68" spans="1:6" ht="15">
      <c r="A68" s="107"/>
      <c r="B68" s="76" t="s">
        <v>122</v>
      </c>
      <c r="C68" s="75">
        <f>+C69+C70+C71+C72+C77</f>
        <v>4440545593.92</v>
      </c>
      <c r="D68" s="75">
        <f>+D69+D70+D71+D72+D77</f>
        <v>752755350.73</v>
      </c>
      <c r="E68" s="75">
        <f>+E69+E70+E71+E72+E77</f>
        <v>113603534.31</v>
      </c>
      <c r="F68" s="99">
        <f t="shared" si="3"/>
        <v>5306904478.96</v>
      </c>
    </row>
    <row r="69" spans="1:6" s="79" customFormat="1" ht="15" hidden="1">
      <c r="A69" s="108"/>
      <c r="B69" s="101" t="s">
        <v>168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169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170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171</v>
      </c>
      <c r="C72" s="75">
        <f>SUM(C73:C76)</f>
        <v>4440545593.92</v>
      </c>
      <c r="D72" s="75">
        <f>SUM(D73:D76)</f>
        <v>752755350.73</v>
      </c>
      <c r="E72" s="75">
        <f>SUM(E73:E76)</f>
        <v>113603534.31</v>
      </c>
      <c r="F72" s="105">
        <f t="shared" si="3"/>
        <v>5306904478.96</v>
      </c>
    </row>
    <row r="73" spans="1:6" s="79" customFormat="1" ht="15">
      <c r="A73" s="108"/>
      <c r="B73" s="106" t="s">
        <v>172</v>
      </c>
      <c r="C73" s="81">
        <v>4380156427.56</v>
      </c>
      <c r="D73" s="81">
        <v>712593429.99</v>
      </c>
      <c r="E73" s="81">
        <v>113603534.31</v>
      </c>
      <c r="F73" s="103">
        <f t="shared" si="3"/>
        <v>5206353391.860001</v>
      </c>
    </row>
    <row r="74" spans="1:6" s="79" customFormat="1" ht="15" hidden="1">
      <c r="A74" s="108"/>
      <c r="B74" s="106" t="s">
        <v>173</v>
      </c>
      <c r="C74" s="81"/>
      <c r="D74" s="81"/>
      <c r="E74" s="81"/>
      <c r="F74" s="103">
        <f t="shared" si="3"/>
        <v>0</v>
      </c>
    </row>
    <row r="75" spans="1:6" s="79" customFormat="1" ht="15" hidden="1">
      <c r="A75" s="108"/>
      <c r="B75" s="106" t="s">
        <v>174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175</v>
      </c>
      <c r="C76" s="81">
        <v>60389166.36</v>
      </c>
      <c r="D76" s="81">
        <v>40161920.74</v>
      </c>
      <c r="E76" s="81"/>
      <c r="F76" s="103">
        <f t="shared" si="3"/>
        <v>100551087.1</v>
      </c>
    </row>
    <row r="77" spans="1:6" s="79" customFormat="1" ht="15" hidden="1">
      <c r="A77" s="108"/>
      <c r="B77" s="101" t="s">
        <v>176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177</v>
      </c>
      <c r="C78" s="75">
        <f>SUM(C79:C86)</f>
        <v>805752613.38</v>
      </c>
      <c r="D78" s="75">
        <f>SUM(D79:D86)</f>
        <v>0</v>
      </c>
      <c r="E78" s="75">
        <f>SUM(E79:E86)</f>
        <v>0</v>
      </c>
      <c r="F78" s="105">
        <f t="shared" si="3"/>
        <v>805752613.38</v>
      </c>
    </row>
    <row r="79" spans="1:6" s="79" customFormat="1" ht="15" hidden="1">
      <c r="A79" s="108"/>
      <c r="B79" s="101" t="s">
        <v>178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179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180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181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182</v>
      </c>
      <c r="C83" s="81">
        <v>7928278.83</v>
      </c>
      <c r="D83" s="81"/>
      <c r="E83" s="81"/>
      <c r="F83" s="103">
        <f t="shared" si="3"/>
        <v>7928278.83</v>
      </c>
    </row>
    <row r="84" spans="1:6" s="79" customFormat="1" ht="15">
      <c r="A84" s="108"/>
      <c r="B84" s="118" t="s">
        <v>178</v>
      </c>
      <c r="C84" s="81">
        <v>618607648.64</v>
      </c>
      <c r="D84" s="81"/>
      <c r="E84" s="81"/>
      <c r="F84" s="103">
        <f t="shared" si="3"/>
        <v>618607648.64</v>
      </c>
    </row>
    <row r="85" spans="1:6" s="79" customFormat="1" ht="15">
      <c r="A85" s="108"/>
      <c r="B85" s="101" t="s">
        <v>183</v>
      </c>
      <c r="C85" s="81">
        <v>179216685.91</v>
      </c>
      <c r="D85" s="81"/>
      <c r="E85" s="81"/>
      <c r="F85" s="103">
        <f t="shared" si="3"/>
        <v>179216685.91</v>
      </c>
    </row>
    <row r="86" spans="1:6" s="79" customFormat="1" ht="15" hidden="1">
      <c r="A86" s="108"/>
      <c r="B86" s="101" t="s">
        <v>184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185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186</v>
      </c>
      <c r="C88" s="81"/>
      <c r="D88" s="81">
        <v>2625210.5</v>
      </c>
      <c r="E88" s="81"/>
      <c r="F88" s="103">
        <f>SUM(C88:E88)</f>
        <v>2625210.5</v>
      </c>
    </row>
    <row r="89" spans="1:6" s="79" customFormat="1" ht="15">
      <c r="A89" s="98" t="s">
        <v>190</v>
      </c>
      <c r="B89" s="76" t="s">
        <v>187</v>
      </c>
      <c r="C89" s="81">
        <v>2625210.5</v>
      </c>
      <c r="D89" s="81"/>
      <c r="E89" s="81"/>
      <c r="F89" s="102">
        <f>SUM(C89:E89)</f>
        <v>2625210.5</v>
      </c>
    </row>
    <row r="90" spans="1:6" ht="15.75" customHeight="1" thickBot="1">
      <c r="A90" s="111" t="s">
        <v>210</v>
      </c>
      <c r="B90" s="112" t="s">
        <v>189</v>
      </c>
      <c r="C90" s="113">
        <f>+C44-C67+C88-C89</f>
        <v>1628136056.1999998</v>
      </c>
      <c r="D90" s="113">
        <f>+D44-D67+D88-D89</f>
        <v>-22309204.910000086</v>
      </c>
      <c r="E90" s="113">
        <f>+E44-E67+E88-E89</f>
        <v>1338754933.5900002</v>
      </c>
      <c r="F90" s="114">
        <f>SUM(C90:E90)</f>
        <v>2944581784.88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190</v>
      </c>
      <c r="B92" s="76" t="s">
        <v>191</v>
      </c>
      <c r="C92" s="75"/>
      <c r="D92" s="75"/>
      <c r="E92" s="75"/>
      <c r="F92" s="75"/>
    </row>
    <row r="93" spans="1:6" ht="16.5" hidden="1" thickBot="1" thickTop="1">
      <c r="A93" s="70"/>
      <c r="B93" s="76" t="s">
        <v>192</v>
      </c>
      <c r="C93" s="77">
        <f>C43+C90</f>
        <v>0</v>
      </c>
      <c r="D93" s="77">
        <f>D43+D90</f>
        <v>3.5762786865234375E-07</v>
      </c>
      <c r="E93" s="77">
        <f>E43+E90</f>
        <v>0</v>
      </c>
      <c r="F93" s="77">
        <f>SUM(C93:E93)</f>
        <v>3.5762786865234375E-07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5" t="s">
        <v>57</v>
      </c>
      <c r="B95" s="125"/>
      <c r="C95" s="125"/>
      <c r="D95" s="125"/>
      <c r="E95" s="125"/>
      <c r="F95" s="125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197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2015-11-17T11:58:54Z</dcterms:modified>
  <cp:category/>
  <cp:version/>
  <cp:contentType/>
  <cp:contentStatus/>
</cp:coreProperties>
</file>